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9420" windowHeight="11020" activeTab="1"/>
  </bookViews>
  <sheets>
    <sheet name="Comitê" sheetId="8" r:id="rId1"/>
    <sheet name="Gestão" sheetId="9" r:id="rId2"/>
  </sheets>
  <definedNames>
    <definedName name="_xlnm._FilterDatabase" localSheetId="0" hidden="1">Comitê!$A$10:$Y$11</definedName>
    <definedName name="_xlnm.Print_Area" localSheetId="0">Comitê!$A$1:$Y$44</definedName>
    <definedName name="_xlnm.Print_Titles" localSheetId="0">Comitê!$A:$D,Comitê!$6:$10</definedName>
  </definedNames>
  <calcPr calcId="144525"/>
</workbook>
</file>

<file path=xl/calcChain.xml><?xml version="1.0" encoding="utf-8"?>
<calcChain xmlns="http://schemas.openxmlformats.org/spreadsheetml/2006/main">
  <c r="C12" i="9" l="1"/>
  <c r="B12" i="9"/>
  <c r="J41" i="8"/>
  <c r="I41" i="8" s="1"/>
  <c r="H41" i="8"/>
  <c r="G41" i="8"/>
  <c r="J40" i="8"/>
  <c r="I40" i="8" s="1"/>
  <c r="H40" i="8"/>
  <c r="G40" i="8"/>
  <c r="J39" i="8"/>
  <c r="I39" i="8" s="1"/>
  <c r="H39" i="8"/>
  <c r="G39" i="8"/>
  <c r="J38" i="8"/>
  <c r="I38" i="8" s="1"/>
  <c r="H38" i="8"/>
  <c r="G38" i="8"/>
  <c r="J37" i="8"/>
  <c r="I37" i="8" s="1"/>
  <c r="H37" i="8"/>
  <c r="G37" i="8"/>
  <c r="J36" i="8"/>
  <c r="I36" i="8" s="1"/>
  <c r="H36" i="8"/>
  <c r="G36" i="8"/>
  <c r="J35" i="8"/>
  <c r="I35" i="8" s="1"/>
  <c r="H35" i="8"/>
  <c r="G35" i="8"/>
  <c r="J34" i="8"/>
  <c r="I34" i="8" s="1"/>
  <c r="H34" i="8"/>
  <c r="G34" i="8"/>
  <c r="J33" i="8"/>
  <c r="I33" i="8" s="1"/>
  <c r="H33" i="8"/>
  <c r="G33" i="8"/>
  <c r="J32" i="8"/>
  <c r="I32" i="8" s="1"/>
  <c r="H32" i="8"/>
  <c r="G32" i="8"/>
  <c r="J31" i="8"/>
  <c r="I31" i="8" s="1"/>
  <c r="H31" i="8"/>
  <c r="G31" i="8"/>
  <c r="J30" i="8"/>
  <c r="I30" i="8" s="1"/>
  <c r="H30" i="8"/>
  <c r="G30" i="8"/>
  <c r="J29" i="8"/>
  <c r="I29" i="8" s="1"/>
  <c r="H29" i="8"/>
  <c r="G29" i="8"/>
  <c r="J28" i="8"/>
  <c r="I28" i="8" s="1"/>
  <c r="H28" i="8"/>
  <c r="G28" i="8"/>
  <c r="J27" i="8"/>
  <c r="I27" i="8" s="1"/>
  <c r="H27" i="8"/>
  <c r="G27" i="8"/>
  <c r="J26" i="8"/>
  <c r="I26" i="8" s="1"/>
  <c r="H26" i="8"/>
  <c r="G26" i="8"/>
  <c r="J25" i="8"/>
  <c r="I25" i="8" s="1"/>
  <c r="H25" i="8"/>
  <c r="G25" i="8"/>
  <c r="J24" i="8"/>
  <c r="I24" i="8"/>
  <c r="H24" i="8"/>
  <c r="G24" i="8"/>
  <c r="J23" i="8"/>
  <c r="I23" i="8"/>
  <c r="H23" i="8"/>
  <c r="G23" i="8"/>
  <c r="J22" i="8"/>
  <c r="I22" i="8"/>
  <c r="H22" i="8"/>
  <c r="G22" i="8"/>
  <c r="J21" i="8"/>
  <c r="I21" i="8"/>
  <c r="H21" i="8"/>
  <c r="G21" i="8"/>
  <c r="J20" i="8"/>
  <c r="I20" i="8"/>
  <c r="H20" i="8"/>
  <c r="G20" i="8"/>
  <c r="J19" i="8"/>
  <c r="I19" i="8"/>
  <c r="H19" i="8"/>
  <c r="G19" i="8"/>
  <c r="J18" i="8"/>
  <c r="I18" i="8"/>
  <c r="H18" i="8"/>
  <c r="G18" i="8"/>
  <c r="J17" i="8"/>
  <c r="I17" i="8"/>
  <c r="H17" i="8"/>
  <c r="G17" i="8"/>
  <c r="J16" i="8"/>
  <c r="I16" i="8"/>
  <c r="H16" i="8"/>
  <c r="G16" i="8"/>
  <c r="J15" i="8"/>
  <c r="I15" i="8"/>
  <c r="H15" i="8"/>
  <c r="G15" i="8"/>
  <c r="J14" i="8"/>
  <c r="I14" i="8"/>
  <c r="H14" i="8"/>
  <c r="G14" i="8"/>
  <c r="J13" i="8"/>
  <c r="I13" i="8"/>
  <c r="H13" i="8"/>
  <c r="G13" i="8"/>
  <c r="J12" i="8"/>
  <c r="I12" i="8"/>
  <c r="H12" i="8"/>
  <c r="G12" i="8"/>
  <c r="J11" i="8"/>
  <c r="I11" i="8"/>
  <c r="H12" i="9" s="1"/>
  <c r="H11" i="8"/>
  <c r="G11" i="8"/>
  <c r="G12" i="9" l="1"/>
  <c r="E12" i="9"/>
  <c r="F12" i="9"/>
</calcChain>
</file>

<file path=xl/sharedStrings.xml><?xml version="1.0" encoding="utf-8"?>
<sst xmlns="http://schemas.openxmlformats.org/spreadsheetml/2006/main" count="360" uniqueCount="130">
  <si>
    <t>Item</t>
  </si>
  <si>
    <t>Ação</t>
  </si>
  <si>
    <t>Status</t>
  </si>
  <si>
    <t>Em andamento</t>
  </si>
  <si>
    <t>A ser iniciado</t>
  </si>
  <si>
    <t>Concluído</t>
  </si>
  <si>
    <t>Elaboração de TR</t>
  </si>
  <si>
    <t>Ato Convocatório</t>
  </si>
  <si>
    <t>Execução</t>
  </si>
  <si>
    <t>Elaboração de Edital de Convocação</t>
  </si>
  <si>
    <t>%</t>
  </si>
  <si>
    <t>-</t>
  </si>
  <si>
    <t>Observações</t>
  </si>
  <si>
    <t>Não iniciado</t>
  </si>
  <si>
    <t>Status Geral</t>
  </si>
  <si>
    <t>Status Detalhado</t>
  </si>
  <si>
    <t>Valores</t>
  </si>
  <si>
    <t>Desembolsado¹</t>
  </si>
  <si>
    <t>Tramitação para Publicação do Ato Convocatório</t>
  </si>
  <si>
    <t>Tramitação para Publicação do Edital</t>
  </si>
  <si>
    <t>Suspenso</t>
  </si>
  <si>
    <t>A desembolsar</t>
  </si>
  <si>
    <t>Programa</t>
  </si>
  <si>
    <t>Total</t>
  </si>
  <si>
    <t>Contrato</t>
  </si>
  <si>
    <t>Data de Assinatura</t>
  </si>
  <si>
    <t>Data de Término Prevista</t>
  </si>
  <si>
    <t>Data de Término Real</t>
  </si>
  <si>
    <t>Empresa/ Consórcio</t>
  </si>
  <si>
    <t>Nº Contrato/ Convênio</t>
  </si>
  <si>
    <t>Comitê</t>
  </si>
  <si>
    <t>Desembolsado</t>
  </si>
  <si>
    <t>Comprometido</t>
  </si>
  <si>
    <t>Desembolso a Ser Definido</t>
  </si>
  <si>
    <t>RELATÓRIO DE PROGRESSO</t>
  </si>
  <si>
    <t>Projetos/Ações</t>
  </si>
  <si>
    <t xml:space="preserve">Governo do Estado do Rio de Janeiro
</t>
  </si>
  <si>
    <t>Secretaria de Estado do Ambiente e Sustentabilidade
Secretaria de Estado do Ambiente e Sustentabilidade</t>
  </si>
  <si>
    <t>Instituto Estadual do Ambiente</t>
  </si>
  <si>
    <t>Governo do Estado do Rio de Janeiro</t>
  </si>
  <si>
    <t>Secretaria de Estado do Ambiente e Sustentabilidade</t>
  </si>
  <si>
    <t>(Anexo I da Resolução nº 203/2020)</t>
  </si>
  <si>
    <t>RELATÓRIO DE PROGRESSO - Anexo I da Resolução nº 203/2020</t>
  </si>
  <si>
    <t>Saneamento</t>
  </si>
  <si>
    <t>Acompanh. Edital</t>
  </si>
  <si>
    <t>Educação Ambiental</t>
  </si>
  <si>
    <t>PAP</t>
  </si>
  <si>
    <t>Extensão da rede de esgotamento sanitário de Rio das Ostras – Rocha Leão</t>
  </si>
  <si>
    <t>Monitoramento de parâmetros limnológicos da  Lagoa Imboassica</t>
  </si>
  <si>
    <t>Avaliação da qualidade da água na REBIO União</t>
  </si>
  <si>
    <t>Plano Municipal de Saneamento Básico de Macaé</t>
  </si>
  <si>
    <t>Extensão da rede de esgotamento sanitário de Rio das Ostras – Loteamento Village e Trecho da Rua JJC</t>
  </si>
  <si>
    <t>Escritório de Projetos</t>
  </si>
  <si>
    <t>Locação de Imóvel</t>
  </si>
  <si>
    <t>Contratação de RH</t>
  </si>
  <si>
    <t>Água e Luz</t>
  </si>
  <si>
    <t>Monitoramento Ambiental</t>
  </si>
  <si>
    <t>Enquadramento dos Corpos Hídricos</t>
  </si>
  <si>
    <t>Fomento à regularização ambiental das propriedades rurais da RH VIII</t>
  </si>
  <si>
    <t>Wetland Rio Novo - Ilha Colônia Leocádia.</t>
  </si>
  <si>
    <t xml:space="preserve">Agroecologia nas Montanhas do Rio Macaé </t>
  </si>
  <si>
    <t>Laboratório de Aquicultura - Tecnologias para o cultivo de peixes e camarões marinhos</t>
  </si>
  <si>
    <t>Avaliação do Índice de Qualidade da Água (IQA) e da Salinidade da Bacia do Rio das Ostras</t>
  </si>
  <si>
    <t>Estudo da Influência da Transposição do Rio Macabu na Disponib Hídrica e na Qualid da Água do Rio São Pedro</t>
  </si>
  <si>
    <t>Rio Macaé, conhecer para conservar</t>
  </si>
  <si>
    <t>Diagnóstico Etnogeomorfológico do alto-médio curso da bacia do rio Macaé</t>
  </si>
  <si>
    <t>Agricultura Familiar na Perspectiva de Transição para Agricultura Familiar Sustentável (Base Agroecológica e Orgânica)</t>
  </si>
  <si>
    <t>Resgate e Incentivo aos
Modos de Vida e Práticas de Manejo das Populações Tradicionais</t>
  </si>
  <si>
    <t>Ordenamento do Turismo</t>
  </si>
  <si>
    <t>Monitoramento Ambiental;
Enquadramento dos corpos d’água; Programa de Comunicação e Mobilização Social; e Educação
Ambiental</t>
  </si>
  <si>
    <t>Gerenciamento Integrado de
Recursos Hídricos com o Gerenciamento Costeiro</t>
  </si>
  <si>
    <t>Ações desenvolvidas pelo Comitê de Bacia Hidrográfica dos Rios Macaé e das Ostras</t>
  </si>
  <si>
    <r>
      <t>Ações desenvolvidas pelo</t>
    </r>
    <r>
      <rPr>
        <b/>
        <sz val="14"/>
        <rFont val="Times New Roman"/>
        <family val="1"/>
      </rPr>
      <t xml:space="preserve"> Comitê de Bacia Hidrográfica dos Rios Macaé e das Ostras</t>
    </r>
  </si>
  <si>
    <t xml:space="preserve">Obra de Esgotamento Sanitário na Comunidade Rio Novo - Ilha Colônia Leocádia, em Macaé - Rede Coletora e Wetland </t>
  </si>
  <si>
    <t>Ordenamento e monitoramento do uso recreativo e turístico de atrativos naturais em Lumiar</t>
  </si>
  <si>
    <t xml:space="preserve">Sistema de Informações sobre Recursos Hídricos - SIGA Macaé </t>
  </si>
  <si>
    <t>Sistema de Informações sobre Recursos Hídricos - SIGA Macaé</t>
  </si>
  <si>
    <t>Pagamento por Serviços Ambientais e Boas Práticas</t>
  </si>
  <si>
    <t>Elaboração de documentos necessários para impl. do Programa de PSA e Boas Práticas na RH VIII, englobando aspectos jurídicos, institucionais, contratuais e sociais</t>
  </si>
  <si>
    <t>Oficinas de Saber Popular - Enquadramento dos Corpos Hídricos da RH VIII</t>
  </si>
  <si>
    <t>Capacitação Fossa verde</t>
  </si>
  <si>
    <t>Projeto Guanandi - Monitoramento Participativo e Ciência Cidadã</t>
  </si>
  <si>
    <t>Manutenção das Placas Indicativas da RH VIII</t>
  </si>
  <si>
    <t>Confecção, reposição, remoção e/ou reinstalação de placas informativas, sob demanda, para identificar os cursos d´água e divisores da RH VIII</t>
  </si>
  <si>
    <t>Macaé e das Ostras</t>
  </si>
  <si>
    <t>Aquisição de Equipamentos de Informática</t>
  </si>
  <si>
    <t>Aquisição de Móveis p/ Escritório</t>
  </si>
  <si>
    <t>Eletrodomésticos e Móveis</t>
  </si>
  <si>
    <t>Aquisição de Licença Software</t>
  </si>
  <si>
    <t>Aquisição de Ar Condicionado</t>
  </si>
  <si>
    <t>Capacitação para Gestão e Fiscalização de Contratos</t>
  </si>
  <si>
    <t>Repasse R$ 530.000,00 para complementar o recurso para contratação do Sistema de Informações da RH VIII (SIGA Macaé) realizado apenas em 04/01/2021. O CILSJ realizará nova pesquisa de mercado em 2021.</t>
  </si>
  <si>
    <t>Plataforma de Geoprocessamento para a RH VIII;</t>
  </si>
  <si>
    <t>Repasse R$ 48.593,40 para complementar o recurso para realização das oficinas de Enquadramento da RH VIII realizado apenas em 04/01/2021. O CILSJ realizará nova pesquisa de mercado em 2021.</t>
  </si>
  <si>
    <t>Monitoramento de parâmetros limnológicos da  Lagoa Imboassica (Continuidade)</t>
  </si>
  <si>
    <t>Aguardando condições sanitárias que permitam a realização do curso.</t>
  </si>
  <si>
    <t>SERENCO - Serviços de Engenharia Consultiva Ltda</t>
  </si>
  <si>
    <t>30/2019</t>
  </si>
  <si>
    <t>O CBH Macaé decidiu ampliar o projeto, acrescentando um diagnóstico dos usos turísticos da APA Macaé de Cima ao projeto de Ordenamento e monitoramento do uso recreativo e turístico de atrativos naturais em Lumiar. Desta forma aprovou o montante de R$ 62.672,17 (Resolução CBHMO nº 132/2020) para complementar o recurso destinado em 2019.</t>
  </si>
  <si>
    <t>Centro de Biologia Experimental Oceanus Ltda</t>
  </si>
  <si>
    <t>09/2019</t>
  </si>
  <si>
    <t>10/2019</t>
  </si>
  <si>
    <t>O projeto apresentado pela Secretaria de Habitação da PMM e aprovado pelo CBH Macaé integra um conjunto de ações com o objetivo de levar infraestrutura a Comunidade Rio Novo - Ilha Colõnia Leocária, sendo estas vinculadas á regularização fundiária da localidade. Por este motivo, o CILSJ aguarda a conclusão do processo para contratar a execução da obra de esgotamento sanitário.</t>
  </si>
  <si>
    <t>O contrato sofreu atrasos em função da pandemia da Covid-19 no que diz respeito á realização das audiências públicas para a revisão do PMSB. Por este motivo, foram assinados dois termos aditivos ao Contrato 30/2019. O Primeiro Termo Aditivo assinado em 11/11/2020 prorrogando o contrato por 120 dias e Segundo Termo Aditivo assinado em 11/03/2021 prorrogando-o por 60 dias.</t>
  </si>
  <si>
    <t>04/2020</t>
  </si>
  <si>
    <t>ACESSTRAN - Sinalização e Serviços Eireli</t>
  </si>
  <si>
    <t>Construtora Master Clin Eireli</t>
  </si>
  <si>
    <t>12/2020</t>
  </si>
  <si>
    <t>Office Solução em Comércio de Movéis Eireli</t>
  </si>
  <si>
    <t xml:space="preserve">16/2020 </t>
  </si>
  <si>
    <t>Contrato de locação de imóvel com vigência a partir de Jan/2021.</t>
  </si>
  <si>
    <t xml:space="preserve">Contratação será feita por meio do Edital de Seleção de Pessoal 02/2020  </t>
  </si>
  <si>
    <t>Micro Cabo Frio Comércio de Informática Ltda</t>
  </si>
  <si>
    <t>Autorização de Aquisição</t>
  </si>
  <si>
    <t>17/2020</t>
  </si>
  <si>
    <t>18/2020</t>
  </si>
  <si>
    <t xml:space="preserve">Escola de Gestão Áquila </t>
  </si>
  <si>
    <t>SGP Soluções em Gestão Pública Ltda</t>
  </si>
  <si>
    <t>*</t>
  </si>
  <si>
    <t>* O Contrato terá vigência de 30 (trinta) dias após a emissão da Ordem de Início de Serviço, que será emitida tão logo sejam iniciadas as atividades da equipe contratada para o Escritório de Projetos.</t>
  </si>
  <si>
    <t>Escopo Técnico base para o TdR pronto, aguardando aprovação pelo CBH Macaé</t>
  </si>
  <si>
    <t>Monitoramento Ambiental e Manejo de Macrófitas na lagoa de Imboassica</t>
  </si>
  <si>
    <t>Capacitação para Elaboração de TR e Projeto Básico</t>
  </si>
  <si>
    <t>MAPDATA - Tecnologia, Inf. E Com. Ltda</t>
  </si>
  <si>
    <t>Em elaboração</t>
  </si>
  <si>
    <t>Marciley Harison Ginçalves da Silva</t>
  </si>
  <si>
    <t>22/01/201</t>
  </si>
  <si>
    <t>Terra Firme Construções Ltda</t>
  </si>
  <si>
    <t>14/2018</t>
  </si>
  <si>
    <t>O contrato sofreu aditivos e paralisação e foi concluído em 21/09/2019.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</si>
</sst>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8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39988402966399123"/>
      </top>
      <bottom style="thin">
        <color theme="8" tint="0.39991454817346722"/>
      </bottom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82299264503923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82299264503923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82299264503923"/>
      </top>
      <bottom style="thin">
        <color theme="8" tint="0.39982299264503923"/>
      </bottom>
      <diagonal/>
    </border>
    <border>
      <left style="thin">
        <color theme="8" tint="0.39982299264503923"/>
      </left>
      <right style="thin">
        <color theme="8" tint="0.39982299264503923"/>
      </right>
      <top style="thin">
        <color theme="8" tint="0.39982299264503923"/>
      </top>
      <bottom style="thin">
        <color theme="8" tint="0.39982299264503923"/>
      </bottom>
      <diagonal/>
    </border>
    <border>
      <left style="thin">
        <color theme="8" tint="0.39985351115451523"/>
      </left>
      <right style="thin">
        <color theme="8" tint="0.79998168889431442"/>
      </right>
      <top style="medium">
        <color theme="8" tint="0.39988402966399123"/>
      </top>
      <bottom style="thin">
        <color theme="8" tint="0.39991454817346722"/>
      </bottom>
      <diagonal/>
    </border>
    <border>
      <left style="thin">
        <color theme="8" tint="0.79998168889431442"/>
      </left>
      <right style="thin">
        <color theme="8" tint="0.39985351115451523"/>
      </right>
      <top style="medium">
        <color theme="8" tint="0.39988402966399123"/>
      </top>
      <bottom style="thin">
        <color theme="8" tint="0.39991454817346722"/>
      </bottom>
      <diagonal/>
    </border>
    <border>
      <left style="thin">
        <color theme="8" tint="0.79998168889431442"/>
      </left>
      <right/>
      <top style="medium">
        <color theme="8" tint="0.39988402966399123"/>
      </top>
      <bottom style="thin">
        <color theme="8" tint="0.39991454817346722"/>
      </bottom>
      <diagonal/>
    </border>
    <border>
      <left/>
      <right/>
      <top style="medium">
        <color theme="8" tint="0.39988402966399123"/>
      </top>
      <bottom style="thin">
        <color theme="8" tint="0.39991454817346722"/>
      </bottom>
      <diagonal/>
    </border>
    <border>
      <left/>
      <right style="thin">
        <color theme="8" tint="0.79998168889431442"/>
      </right>
      <top style="medium">
        <color theme="8" tint="0.39988402966399123"/>
      </top>
      <bottom style="thin">
        <color theme="8" tint="0.3999145481734672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39988402966399123"/>
      </top>
      <bottom/>
      <diagonal/>
    </border>
    <border>
      <left style="thin">
        <color theme="8" tint="0.79998168889431442"/>
      </left>
      <right style="thin">
        <color theme="8" tint="0.79998168889431442"/>
      </right>
      <top/>
      <bottom/>
      <diagonal/>
    </border>
    <border>
      <left style="thin">
        <color theme="8" tint="0.39985351115451523"/>
      </left>
      <right style="thin">
        <color theme="8" tint="0.79998168889431442"/>
      </right>
      <top style="thin">
        <color theme="8" tint="0.39991454817346722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91454817346722"/>
      </top>
      <bottom/>
      <diagonal/>
    </border>
    <border>
      <left style="thin">
        <color theme="8" tint="0.79998168889431442"/>
      </left>
      <right/>
      <top style="thin">
        <color theme="8" tint="0.39991454817346722"/>
      </top>
      <bottom/>
      <diagonal/>
    </border>
    <border>
      <left style="thin">
        <color theme="8" tint="0.79998168889431442"/>
      </left>
      <right style="thin">
        <color theme="8" tint="0.39985351115451523"/>
      </right>
      <top style="thin">
        <color theme="8" tint="0.39991454817346722"/>
      </top>
      <bottom/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79247413556324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79247413556324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79247413556324"/>
      </top>
      <bottom style="thin">
        <color theme="8" tint="0.39982299264503923"/>
      </bottom>
      <diagonal/>
    </border>
    <border>
      <left style="thin">
        <color theme="8" tint="0.39982299264503923"/>
      </left>
      <right style="thin">
        <color theme="8" tint="0.79998168889431442"/>
      </right>
      <top style="medium">
        <color theme="8" tint="0.39979247413556324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39982299264503923"/>
      </right>
      <top style="medium">
        <color theme="8" tint="0.39979247413556324"/>
      </top>
      <bottom style="thin">
        <color theme="8" tint="0.39982299264503923"/>
      </bottom>
      <diagonal/>
    </border>
    <border>
      <left style="thin">
        <color theme="8" tint="0.39982299264503923"/>
      </left>
      <right style="thin">
        <color theme="8" tint="0.39982299264503923"/>
      </right>
      <top style="medium">
        <color theme="8" tint="0.39979247413556324"/>
      </top>
      <bottom style="thin">
        <color theme="8" tint="0.39982299264503923"/>
      </bottom>
      <diagonal/>
    </border>
    <border>
      <left style="thin">
        <color theme="8" tint="0.39976195562608724"/>
      </left>
      <right style="thin">
        <color theme="8" tint="0.79998168889431442"/>
      </right>
      <top style="thin">
        <color theme="8" tint="0.39979247413556324"/>
      </top>
      <bottom style="thin">
        <color theme="8" tint="0.39994506668294322"/>
      </bottom>
      <diagonal/>
    </border>
    <border>
      <left style="thin">
        <color theme="8" tint="0.39985351115451523"/>
      </left>
      <right style="thin">
        <color theme="8" tint="0.7999816888943144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82299264503923"/>
      </left>
      <right style="thin">
        <color theme="8" tint="0.39982299264503923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85351115451523"/>
      </top>
      <bottom style="thin">
        <color theme="8" tint="0.39985351115451523"/>
      </bottom>
      <diagonal/>
    </border>
    <border>
      <left/>
      <right/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79247413556324"/>
      </top>
      <bottom style="thin">
        <color theme="8" tint="0.3997924741355632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79247413556324"/>
      </top>
      <bottom style="thin">
        <color theme="8" tint="0.39979247413556324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79247413556324"/>
      </top>
      <bottom style="thin">
        <color theme="8" tint="0.39979247413556324"/>
      </bottom>
      <diagonal/>
    </border>
    <border>
      <left style="thin">
        <color theme="8" tint="0.79998168889431442"/>
      </left>
      <right/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82299264503923"/>
      </top>
      <bottom style="thin">
        <color theme="8" tint="0.3998535111545152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82299264503923"/>
      </top>
      <bottom style="thin">
        <color theme="8" tint="0.39985351115451523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82299264503923"/>
      </top>
      <bottom style="thin">
        <color theme="8" tint="0.39985351115451523"/>
      </bottom>
      <diagonal/>
    </border>
    <border>
      <left style="thin">
        <color theme="8" tint="0.39982299264503923"/>
      </left>
      <right style="thin">
        <color theme="8" tint="0.79998168889431442"/>
      </right>
      <top style="thin">
        <color theme="8" tint="0.39985351115451523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85351115451523"/>
      </top>
      <bottom style="thin">
        <color theme="8" tint="0.39982299264503923"/>
      </bottom>
      <diagonal/>
    </border>
    <border>
      <left style="thin">
        <color theme="8" tint="0.79998168889431442"/>
      </left>
      <right style="thin">
        <color theme="8" tint="0.39982299264503923"/>
      </right>
      <top style="thin">
        <color theme="8" tint="0.39985351115451523"/>
      </top>
      <bottom style="thin">
        <color theme="8" tint="0.39982299264503923"/>
      </bottom>
      <diagonal/>
    </border>
    <border>
      <left style="thin">
        <color theme="8" tint="0.79998168889431442"/>
      </left>
      <right/>
      <top style="thin">
        <color theme="8" tint="0.39991454817346722"/>
      </top>
      <bottom style="thin">
        <color theme="8" tint="0.39976195562608724"/>
      </bottom>
      <diagonal/>
    </border>
    <border>
      <left style="thin">
        <color theme="8" tint="0.39976195562608724"/>
      </left>
      <right/>
      <top style="thin">
        <color theme="8" tint="0.39976195562608724"/>
      </top>
      <bottom style="thin">
        <color theme="8" tint="0.39976195562608724"/>
      </bottom>
      <diagonal/>
    </border>
    <border>
      <left/>
      <right style="thin">
        <color theme="8" tint="0.79998168889431442"/>
      </right>
      <top style="thin">
        <color theme="8" tint="0.39979247413556324"/>
      </top>
      <bottom style="thin">
        <color theme="8" tint="0.39979247413556324"/>
      </bottom>
      <diagonal/>
    </border>
    <border>
      <left style="thin">
        <color theme="8" tint="0.79998168889431442"/>
      </left>
      <right/>
      <top style="thin">
        <color theme="8" tint="0.39982299264503923"/>
      </top>
      <bottom style="thin">
        <color theme="8" tint="0.39982299264503923"/>
      </bottom>
      <diagonal/>
    </border>
    <border>
      <left/>
      <right style="thin">
        <color theme="8" tint="0.39982299264503923"/>
      </right>
      <top style="thin">
        <color theme="8" tint="0.39979247413556324"/>
      </top>
      <bottom style="thin">
        <color theme="8" tint="0.39982299264503923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165" fontId="3" fillId="0" borderId="5" xfId="1" applyFont="1" applyFill="1" applyBorder="1" applyAlignment="1">
      <alignment horizontal="left" vertical="center" wrapText="1"/>
    </xf>
    <xf numFmtId="165" fontId="3" fillId="0" borderId="17" xfId="1" applyFont="1" applyFill="1" applyBorder="1" applyAlignment="1">
      <alignment horizontal="center" vertical="center" wrapText="1"/>
    </xf>
    <xf numFmtId="165" fontId="3" fillId="0" borderId="18" xfId="1" applyFont="1" applyFill="1" applyBorder="1" applyAlignment="1">
      <alignment horizontal="center" vertical="center" wrapText="1"/>
    </xf>
    <xf numFmtId="165" fontId="3" fillId="0" borderId="19" xfId="1" applyFont="1" applyFill="1" applyBorder="1" applyAlignment="1">
      <alignment horizontal="center" vertical="center" wrapText="1"/>
    </xf>
    <xf numFmtId="43" fontId="7" fillId="0" borderId="0" xfId="4" applyFont="1"/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0" fillId="3" borderId="14" xfId="0" applyNumberFormat="1" applyFont="1" applyFill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165" fontId="12" fillId="0" borderId="30" xfId="1" applyFont="1" applyBorder="1" applyAlignment="1">
      <alignment horizontal="right" vertical="center" wrapText="1"/>
    </xf>
    <xf numFmtId="165" fontId="12" fillId="0" borderId="31" xfId="1" applyFont="1" applyFill="1" applyBorder="1" applyAlignment="1">
      <alignment horizontal="right" vertical="center" wrapText="1"/>
    </xf>
    <xf numFmtId="10" fontId="12" fillId="0" borderId="32" xfId="2" applyNumberFormat="1" applyFont="1" applyFill="1" applyBorder="1" applyAlignment="1">
      <alignment horizontal="center" vertical="center" wrapText="1"/>
    </xf>
    <xf numFmtId="165" fontId="12" fillId="0" borderId="20" xfId="1" applyFont="1" applyFill="1" applyBorder="1" applyAlignment="1">
      <alignment horizontal="center" vertical="center" wrapText="1"/>
    </xf>
    <xf numFmtId="9" fontId="12" fillId="0" borderId="21" xfId="2" applyFont="1" applyFill="1" applyBorder="1" applyAlignment="1">
      <alignment horizontal="center" vertical="center" wrapText="1"/>
    </xf>
    <xf numFmtId="165" fontId="12" fillId="0" borderId="19" xfId="1" applyFont="1" applyFill="1" applyBorder="1" applyAlignment="1">
      <alignment horizontal="center" vertical="center" wrapText="1"/>
    </xf>
    <xf numFmtId="165" fontId="12" fillId="0" borderId="22" xfId="1" applyFont="1" applyFill="1" applyBorder="1" applyAlignment="1">
      <alignment horizontal="center" vertical="center" wrapText="1"/>
    </xf>
    <xf numFmtId="164" fontId="10" fillId="3" borderId="25" xfId="0" applyNumberFormat="1" applyFont="1" applyFill="1" applyBorder="1" applyAlignment="1">
      <alignment horizontal="center" vertical="center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27" xfId="0" applyNumberFormat="1" applyFont="1" applyFill="1" applyBorder="1" applyAlignment="1">
      <alignment horizontal="center" vertical="center"/>
    </xf>
    <xf numFmtId="9" fontId="10" fillId="3" borderId="28" xfId="2" applyFont="1" applyFill="1" applyBorder="1" applyAlignment="1">
      <alignment horizontal="center" vertical="center"/>
    </xf>
    <xf numFmtId="166" fontId="11" fillId="0" borderId="27" xfId="4" applyNumberFormat="1" applyFont="1" applyBorder="1" applyAlignment="1">
      <alignment vertical="center"/>
    </xf>
    <xf numFmtId="166" fontId="11" fillId="0" borderId="29" xfId="4" applyNumberFormat="1" applyFont="1" applyBorder="1" applyAlignment="1">
      <alignment vertical="center"/>
    </xf>
    <xf numFmtId="166" fontId="11" fillId="0" borderId="33" xfId="4" applyNumberFormat="1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  <xf numFmtId="164" fontId="15" fillId="4" borderId="14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64" fontId="10" fillId="3" borderId="40" xfId="0" applyNumberFormat="1" applyFont="1" applyFill="1" applyBorder="1" applyAlignment="1">
      <alignment horizontal="center" vertical="center"/>
    </xf>
    <xf numFmtId="165" fontId="12" fillId="0" borderId="42" xfId="1" applyFont="1" applyBorder="1" applyAlignment="1">
      <alignment horizontal="right" vertical="center" wrapText="1"/>
    </xf>
    <xf numFmtId="165" fontId="12" fillId="0" borderId="2" xfId="1" applyFont="1" applyFill="1" applyBorder="1" applyAlignment="1">
      <alignment horizontal="center" vertical="center" wrapText="1"/>
    </xf>
    <xf numFmtId="165" fontId="12" fillId="0" borderId="3" xfId="1" applyFont="1" applyFill="1" applyBorder="1" applyAlignment="1">
      <alignment horizontal="center" vertical="center" wrapText="1"/>
    </xf>
    <xf numFmtId="165" fontId="12" fillId="0" borderId="4" xfId="1" applyFont="1" applyFill="1" applyBorder="1" applyAlignment="1">
      <alignment horizontal="center" vertical="center" wrapText="1"/>
    </xf>
    <xf numFmtId="165" fontId="12" fillId="0" borderId="43" xfId="1" applyFont="1" applyFill="1" applyBorder="1" applyAlignment="1">
      <alignment horizontal="center" vertical="center" wrapText="1"/>
    </xf>
    <xf numFmtId="165" fontId="12" fillId="0" borderId="5" xfId="1" applyFont="1" applyFill="1" applyBorder="1" applyAlignment="1">
      <alignment horizontal="center" vertical="center" wrapText="1"/>
    </xf>
    <xf numFmtId="165" fontId="11" fillId="0" borderId="30" xfId="1" applyFont="1" applyBorder="1" applyAlignment="1">
      <alignment horizontal="right" vertical="center" wrapText="1"/>
    </xf>
    <xf numFmtId="0" fontId="11" fillId="0" borderId="2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165" fontId="12" fillId="0" borderId="5" xfId="1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165" fontId="12" fillId="0" borderId="30" xfId="1" applyFont="1" applyBorder="1" applyAlignment="1">
      <alignment horizontal="left" vertical="center" wrapText="1"/>
    </xf>
    <xf numFmtId="165" fontId="12" fillId="0" borderId="31" xfId="1" applyFont="1" applyFill="1" applyBorder="1" applyAlignment="1">
      <alignment horizontal="left" vertical="center" wrapText="1"/>
    </xf>
    <xf numFmtId="0" fontId="12" fillId="0" borderId="5" xfId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2" fillId="0" borderId="4" xfId="1" applyNumberFormat="1" applyFont="1" applyFill="1" applyBorder="1" applyAlignment="1">
      <alignment horizontal="center" vertical="center" wrapText="1"/>
    </xf>
    <xf numFmtId="14" fontId="12" fillId="0" borderId="4" xfId="1" applyNumberFormat="1" applyFont="1" applyFill="1" applyBorder="1" applyAlignment="1">
      <alignment horizontal="center" vertical="center" wrapText="1"/>
    </xf>
    <xf numFmtId="17" fontId="12" fillId="0" borderId="4" xfId="1" quotePrefix="1" applyNumberFormat="1" applyFont="1" applyFill="1" applyBorder="1" applyAlignment="1">
      <alignment horizontal="center" vertical="center" wrapText="1"/>
    </xf>
    <xf numFmtId="165" fontId="12" fillId="0" borderId="4" xfId="1" applyFont="1" applyFill="1" applyBorder="1" applyAlignment="1">
      <alignment horizontal="left" vertical="center" wrapText="1"/>
    </xf>
    <xf numFmtId="14" fontId="12" fillId="0" borderId="18" xfId="1" applyNumberFormat="1" applyFont="1" applyFill="1" applyBorder="1" applyAlignment="1">
      <alignment horizontal="center" vertical="center" wrapText="1"/>
    </xf>
    <xf numFmtId="14" fontId="12" fillId="0" borderId="19" xfId="1" applyNumberFormat="1" applyFont="1" applyFill="1" applyBorder="1" applyAlignment="1">
      <alignment horizontal="center" vertical="center" wrapText="1"/>
    </xf>
    <xf numFmtId="14" fontId="12" fillId="0" borderId="4" xfId="1" quotePrefix="1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4" fontId="10" fillId="2" borderId="24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/>
    </xf>
    <xf numFmtId="164" fontId="10" fillId="2" borderId="33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64" fontId="10" fillId="2" borderId="36" xfId="0" applyNumberFormat="1" applyFont="1" applyFill="1" applyBorder="1" applyAlignment="1">
      <alignment horizontal="center" vertical="center"/>
    </xf>
    <xf numFmtId="14" fontId="12" fillId="5" borderId="18" xfId="1" applyNumberFormat="1" applyFont="1" applyFill="1" applyBorder="1" applyAlignment="1">
      <alignment horizontal="center" vertical="center" wrapText="1"/>
    </xf>
    <xf numFmtId="14" fontId="16" fillId="0" borderId="18" xfId="1" applyNumberFormat="1" applyFont="1" applyFill="1" applyBorder="1" applyAlignment="1">
      <alignment horizontal="center" vertical="center" wrapText="1"/>
    </xf>
    <xf numFmtId="14" fontId="3" fillId="0" borderId="18" xfId="1" applyNumberFormat="1" applyFont="1" applyFill="1" applyBorder="1" applyAlignment="1">
      <alignment horizontal="center" vertical="center" wrapText="1"/>
    </xf>
    <xf numFmtId="14" fontId="3" fillId="0" borderId="19" xfId="1" applyNumberFormat="1" applyFont="1" applyFill="1" applyBorder="1" applyAlignment="1">
      <alignment horizontal="center" vertical="center" wrapText="1"/>
    </xf>
    <xf numFmtId="14" fontId="16" fillId="0" borderId="19" xfId="1" applyNumberFormat="1" applyFont="1" applyFill="1" applyBorder="1" applyAlignment="1">
      <alignment horizontal="center" vertical="center" wrapText="1"/>
    </xf>
    <xf numFmtId="165" fontId="12" fillId="5" borderId="17" xfId="1" applyFont="1" applyFill="1" applyBorder="1" applyAlignment="1">
      <alignment horizontal="center" vertical="center" wrapText="1"/>
    </xf>
    <xf numFmtId="14" fontId="12" fillId="5" borderId="19" xfId="1" applyNumberFormat="1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Porcentagem" xfId="2" builtinId="5"/>
    <cellStyle name="Vírgula" xfId="4" builtinId="3"/>
    <cellStyle name="Vírgula 2" xfId="3"/>
  </cellStyles>
  <dxfs count="0"/>
  <tableStyles count="0" defaultTableStyle="TableStyleMedium2" defaultPivotStyle="PivotStyleLight16"/>
  <colors>
    <mruColors>
      <color rgb="FFFFCCCC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707968107760113E-2"/>
          <c:y val="1.8289892199087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Gestão!$B$10</c:f>
              <c:strCache>
                <c:ptCount val="1"/>
                <c:pt idx="0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13-4F96-8083-D95489A79E70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40-469C-A1C2-CA4A538CBA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513-4F96-8083-D95489A79E70}"/>
              </c:ext>
            </c:extLst>
          </c:dPt>
          <c:dLbls>
            <c:dLbl>
              <c:idx val="0"/>
              <c:layout>
                <c:manualLayout>
                  <c:x val="2.0505482701694652E-2"/>
                  <c:y val="2.497794411818669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6420518166319E-3"/>
                  <c:y val="1.653838299495112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32552166425215068"/>
                  <c:y val="8.917172134960392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Gestão!$B$11:$D$11</c:f>
              <c:strCache>
                <c:ptCount val="3"/>
                <c:pt idx="0">
                  <c:v>Desembolsado</c:v>
                </c:pt>
                <c:pt idx="1">
                  <c:v>Comprometido</c:v>
                </c:pt>
                <c:pt idx="2">
                  <c:v>Desembolso a Ser Definido</c:v>
                </c:pt>
              </c:strCache>
            </c:strRef>
          </c:cat>
          <c:val>
            <c:numRef>
              <c:f>Gestão!$B$12:$D$12</c:f>
              <c:numCache>
                <c:formatCode>_-[$R$-416]\ * #,##0.00_-;\-[$R$-416]\ * #,##0.00_-;_-[$R$-416]\ * "-"??_-;_-@_-</c:formatCode>
                <c:ptCount val="3"/>
                <c:pt idx="0">
                  <c:v>2081908.5299999998</c:v>
                </c:pt>
                <c:pt idx="1">
                  <c:v>6278535.0700000003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40-469C-A1C2-CA4A538CBAB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Gestão!$E$10</c:f>
              <c:strCache>
                <c:ptCount val="1"/>
                <c:pt idx="0">
                  <c:v>Status Geral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41-4694-9B9A-635D8F9AAE6C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41-4694-9B9A-635D8F9AAE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41-4694-9B9A-635D8F9AAE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741-4694-9B9A-635D8F9AAE6C}"/>
              </c:ext>
            </c:extLst>
          </c:dPt>
          <c:dLbls>
            <c:dLbl>
              <c:idx val="0"/>
              <c:layout>
                <c:manualLayout>
                  <c:x val="9.9896239605563319E-2"/>
                  <c:y val="-0.1215244669758745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41-4694-9B9A-635D8F9AAE6C}"/>
                </c:ext>
              </c:extLst>
            </c:dLbl>
            <c:dLbl>
              <c:idx val="1"/>
              <c:layout>
                <c:manualLayout>
                  <c:x val="-0.19992199573184194"/>
                  <c:y val="5.9208571531298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1-4694-9B9A-635D8F9AAE6C}"/>
                </c:ext>
              </c:extLst>
            </c:dLbl>
            <c:dLbl>
              <c:idx val="2"/>
              <c:layout>
                <c:manualLayout>
                  <c:x val="-0.1164071430323546"/>
                  <c:y val="-0.107711933268615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741-4694-9B9A-635D8F9AAE6C}"/>
                </c:ext>
              </c:extLst>
            </c:dLbl>
            <c:dLbl>
              <c:idx val="3"/>
              <c:layout>
                <c:manualLayout>
                  <c:x val="0.39273039468197318"/>
                  <c:y val="0.153348434185452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41-4694-9B9A-635D8F9AA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Gestão!$E$11:$H$11</c:f>
              <c:strCache>
                <c:ptCount val="4"/>
                <c:pt idx="0">
                  <c:v>Concluído</c:v>
                </c:pt>
                <c:pt idx="1">
                  <c:v>Em andamento</c:v>
                </c:pt>
                <c:pt idx="2">
                  <c:v>Não iniciado</c:v>
                </c:pt>
                <c:pt idx="3">
                  <c:v>Suspenso</c:v>
                </c:pt>
              </c:strCache>
            </c:strRef>
          </c:cat>
          <c:val>
            <c:numRef>
              <c:f>Gestão!$E$12:$H$12</c:f>
              <c:numCache>
                <c:formatCode>General</c:formatCode>
                <c:ptCount val="4"/>
                <c:pt idx="0">
                  <c:v>7</c:v>
                </c:pt>
                <c:pt idx="1">
                  <c:v>19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741-4694-9B9A-635D8F9AAE6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258524</xdr:colOff>
      <xdr:row>42</xdr:row>
      <xdr:rowOff>40821</xdr:rowOff>
    </xdr:from>
    <xdr:to>
      <xdr:col>13</xdr:col>
      <xdr:colOff>705563</xdr:colOff>
      <xdr:row>45</xdr:row>
      <xdr:rowOff>82459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528FBFB7-90EE-4E00-B32E-C82C704975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17" y="22968857"/>
          <a:ext cx="5400040" cy="531495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380987</xdr:colOff>
      <xdr:row>0</xdr:row>
      <xdr:rowOff>136072</xdr:rowOff>
    </xdr:from>
    <xdr:to>
      <xdr:col>11</xdr:col>
      <xdr:colOff>936612</xdr:colOff>
      <xdr:row>2</xdr:row>
      <xdr:rowOff>2540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4D3714E9-7A13-4701-B5A7-F04AB4FB8C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5380" y="136072"/>
          <a:ext cx="555625" cy="619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692958</xdr:colOff>
      <xdr:row>13</xdr:row>
      <xdr:rowOff>42861</xdr:rowOff>
    </xdr:from>
    <xdr:to>
      <xdr:col>3</xdr:col>
      <xdr:colOff>1131108</xdr:colOff>
      <xdr:row>31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FB5122A-1B14-4BD5-B9F4-3B3F5CE98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1269219</xdr:colOff>
      <xdr:row>13</xdr:row>
      <xdr:rowOff>47624</xdr:rowOff>
    </xdr:from>
    <xdr:to>
      <xdr:col>7</xdr:col>
      <xdr:colOff>369108</xdr:colOff>
      <xdr:row>31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764207A-6809-4984-A47F-5BD1D8F7C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578662</xdr:colOff>
      <xdr:row>0</xdr:row>
      <xdr:rowOff>38100</xdr:rowOff>
    </xdr:from>
    <xdr:to>
      <xdr:col>3</xdr:col>
      <xdr:colOff>1059674</xdr:colOff>
      <xdr:row>0</xdr:row>
      <xdr:rowOff>561975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D04FECFF-B515-4546-AE01-5FCC00FAE25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381" y="38100"/>
          <a:ext cx="481012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1093007</xdr:colOff>
      <xdr:row>32</xdr:row>
      <xdr:rowOff>9525</xdr:rowOff>
    </xdr:from>
    <xdr:to>
      <xdr:col>5</xdr:col>
      <xdr:colOff>844722</xdr:colOff>
      <xdr:row>34</xdr:row>
      <xdr:rowOff>160020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2793AB8E-35F5-4C0D-B036-FD340752AD4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132" y="7331869"/>
          <a:ext cx="5395277" cy="53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zoomScale="70" zoomScaleNormal="70" workbookViewId="0">
      <pane ySplit="10" topLeftCell="A11" activePane="bottomLeft" state="frozen"/>
      <selection activeCell="F1" sqref="F1"/>
      <selection pane="bottomLeft" activeCell="Z32" sqref="Z32"/>
    </sheetView>
  </sheetViews>
  <sheetFormatPr defaultColWidth="9.1796875" defaultRowHeight="13" x14ac:dyDescent="0.3"/>
  <cols>
    <col min="1" max="1" width="5.7265625" style="1" customWidth="1"/>
    <col min="2" max="2" width="26.08984375" style="1" customWidth="1"/>
    <col min="3" max="3" width="60.7265625" style="1" customWidth="1"/>
    <col min="4" max="4" width="57.1796875" style="1" customWidth="1"/>
    <col min="5" max="7" width="20.7265625" style="2" customWidth="1"/>
    <col min="8" max="8" width="18.54296875" style="2" customWidth="1"/>
    <col min="9" max="13" width="18.54296875" style="4" customWidth="1"/>
    <col min="14" max="14" width="20.7265625" style="4" customWidth="1"/>
    <col min="15" max="16" width="18.54296875" style="4" customWidth="1"/>
    <col min="17" max="17" width="20.7265625" style="4" customWidth="1"/>
    <col min="18" max="19" width="18.54296875" style="4" customWidth="1"/>
    <col min="20" max="20" width="30.7265625" style="2" customWidth="1"/>
    <col min="21" max="24" width="18.54296875" style="2" customWidth="1"/>
    <col min="25" max="25" width="90.7265625" style="2" customWidth="1"/>
    <col min="26" max="16384" width="9.1796875" style="5"/>
  </cols>
  <sheetData>
    <row r="1" spans="1:25" ht="43.5" customHeight="1" x14ac:dyDescent="0.2"/>
    <row r="2" spans="1:25" ht="15.75" customHeight="1" x14ac:dyDescent="0.25">
      <c r="A2" s="83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customHeight="1" x14ac:dyDescent="0.2">
      <c r="A3" s="82" t="s">
        <v>37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15.75" x14ac:dyDescent="0.2">
      <c r="A4" s="81" t="s">
        <v>38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ht="12.75" x14ac:dyDescent="0.2">
      <c r="J5" s="79"/>
      <c r="K5" s="79"/>
      <c r="L5" s="79"/>
    </row>
    <row r="6" spans="1:25" ht="20" x14ac:dyDescent="0.3">
      <c r="A6" s="80" t="s">
        <v>42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17.5" x14ac:dyDescent="0.3">
      <c r="A7" s="66" t="s">
        <v>72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24" thickBot="1" x14ac:dyDescent="0.25">
      <c r="A8" s="3"/>
      <c r="B8" s="3"/>
      <c r="C8" s="3"/>
      <c r="D8" s="3"/>
    </row>
    <row r="9" spans="1:25" ht="23.25" customHeight="1" x14ac:dyDescent="0.3">
      <c r="A9" s="67" t="s">
        <v>0</v>
      </c>
      <c r="B9" s="36" t="s">
        <v>46</v>
      </c>
      <c r="C9" s="69" t="s">
        <v>1</v>
      </c>
      <c r="D9" s="71" t="s">
        <v>35</v>
      </c>
      <c r="E9" s="75" t="s">
        <v>16</v>
      </c>
      <c r="F9" s="76"/>
      <c r="G9" s="76"/>
      <c r="H9" s="77"/>
      <c r="I9" s="75" t="s">
        <v>14</v>
      </c>
      <c r="J9" s="77"/>
      <c r="K9" s="78" t="s">
        <v>15</v>
      </c>
      <c r="L9" s="78"/>
      <c r="M9" s="78"/>
      <c r="N9" s="78"/>
      <c r="O9" s="78"/>
      <c r="P9" s="78"/>
      <c r="Q9" s="78"/>
      <c r="R9" s="78"/>
      <c r="S9" s="78"/>
      <c r="T9" s="75" t="s">
        <v>24</v>
      </c>
      <c r="U9" s="76"/>
      <c r="V9" s="76"/>
      <c r="W9" s="76"/>
      <c r="X9" s="77"/>
      <c r="Y9" s="73" t="s">
        <v>12</v>
      </c>
    </row>
    <row r="10" spans="1:25" s="6" customFormat="1" ht="45" customHeight="1" thickBot="1" x14ac:dyDescent="0.35">
      <c r="A10" s="68"/>
      <c r="B10" s="41" t="s">
        <v>22</v>
      </c>
      <c r="C10" s="70"/>
      <c r="D10" s="72"/>
      <c r="E10" s="37" t="s">
        <v>23</v>
      </c>
      <c r="F10" s="38" t="s">
        <v>17</v>
      </c>
      <c r="G10" s="38" t="s">
        <v>21</v>
      </c>
      <c r="H10" s="37" t="s">
        <v>10</v>
      </c>
      <c r="I10" s="14" t="s">
        <v>2</v>
      </c>
      <c r="J10" s="15" t="s">
        <v>10</v>
      </c>
      <c r="K10" s="14" t="s">
        <v>4</v>
      </c>
      <c r="L10" s="16" t="s">
        <v>9</v>
      </c>
      <c r="M10" s="16" t="s">
        <v>19</v>
      </c>
      <c r="N10" s="16" t="s">
        <v>44</v>
      </c>
      <c r="O10" s="16" t="s">
        <v>6</v>
      </c>
      <c r="P10" s="16" t="s">
        <v>18</v>
      </c>
      <c r="Q10" s="16" t="s">
        <v>7</v>
      </c>
      <c r="R10" s="14" t="s">
        <v>8</v>
      </c>
      <c r="S10" s="14" t="s">
        <v>5</v>
      </c>
      <c r="T10" s="16" t="s">
        <v>28</v>
      </c>
      <c r="U10" s="16" t="s">
        <v>29</v>
      </c>
      <c r="V10" s="16" t="s">
        <v>25</v>
      </c>
      <c r="W10" s="16" t="s">
        <v>26</v>
      </c>
      <c r="X10" s="16" t="s">
        <v>27</v>
      </c>
      <c r="Y10" s="74"/>
    </row>
    <row r="11" spans="1:25" ht="37.5" customHeight="1" thickBot="1" x14ac:dyDescent="0.35">
      <c r="A11" s="39">
        <v>1</v>
      </c>
      <c r="B11" s="40" t="s">
        <v>43</v>
      </c>
      <c r="C11" s="49" t="s">
        <v>47</v>
      </c>
      <c r="D11" s="50" t="s">
        <v>47</v>
      </c>
      <c r="E11" s="48">
        <v>292292.57</v>
      </c>
      <c r="F11" s="48">
        <v>292292.57</v>
      </c>
      <c r="G11" s="19">
        <f t="shared" ref="G11:G21" si="0">E11-F11</f>
        <v>0</v>
      </c>
      <c r="H11" s="20">
        <f t="shared" ref="H11:H17" si="1">F11/E11</f>
        <v>1</v>
      </c>
      <c r="I11" s="21" t="str">
        <f>IF(J11&lt;100%,"Em andamento","Concluído")</f>
        <v>Concluído</v>
      </c>
      <c r="J11" s="22">
        <f t="shared" ref="J11:J41" si="2">COUNTIF(K11:S11,"Concluído")/9</f>
        <v>1</v>
      </c>
      <c r="K11" s="45" t="s">
        <v>5</v>
      </c>
      <c r="L11" s="45" t="s">
        <v>5</v>
      </c>
      <c r="M11" s="45" t="s">
        <v>5</v>
      </c>
      <c r="N11" s="45" t="s">
        <v>5</v>
      </c>
      <c r="O11" s="45" t="s">
        <v>5</v>
      </c>
      <c r="P11" s="45" t="s">
        <v>5</v>
      </c>
      <c r="Q11" s="45" t="s">
        <v>5</v>
      </c>
      <c r="R11" s="45" t="s">
        <v>5</v>
      </c>
      <c r="S11" s="45" t="s">
        <v>5</v>
      </c>
      <c r="T11" s="97" t="s">
        <v>127</v>
      </c>
      <c r="U11" s="92" t="s">
        <v>128</v>
      </c>
      <c r="V11" s="92">
        <v>43395</v>
      </c>
      <c r="W11" s="92">
        <v>43395</v>
      </c>
      <c r="X11" s="98">
        <v>43729</v>
      </c>
      <c r="Y11" s="52" t="s">
        <v>129</v>
      </c>
    </row>
    <row r="12" spans="1:25" ht="31.5" thickBot="1" x14ac:dyDescent="0.35">
      <c r="A12" s="39">
        <v>2</v>
      </c>
      <c r="B12" s="40" t="s">
        <v>56</v>
      </c>
      <c r="C12" s="49" t="s">
        <v>48</v>
      </c>
      <c r="D12" s="50" t="s">
        <v>48</v>
      </c>
      <c r="E12" s="48">
        <v>125000</v>
      </c>
      <c r="F12" s="48">
        <v>125000</v>
      </c>
      <c r="G12" s="19">
        <f t="shared" si="0"/>
        <v>0</v>
      </c>
      <c r="H12" s="20">
        <f t="shared" si="1"/>
        <v>1</v>
      </c>
      <c r="I12" s="21" t="str">
        <f>IF(J12&lt;100%,"Em andamento","Concluído")</f>
        <v>Concluído</v>
      </c>
      <c r="J12" s="22">
        <f t="shared" si="2"/>
        <v>1</v>
      </c>
      <c r="K12" s="45" t="s">
        <v>5</v>
      </c>
      <c r="L12" s="45" t="s">
        <v>5</v>
      </c>
      <c r="M12" s="45" t="s">
        <v>5</v>
      </c>
      <c r="N12" s="45" t="s">
        <v>5</v>
      </c>
      <c r="O12" s="45" t="s">
        <v>5</v>
      </c>
      <c r="P12" s="45" t="s">
        <v>5</v>
      </c>
      <c r="Q12" s="45" t="s">
        <v>5</v>
      </c>
      <c r="R12" s="45" t="s">
        <v>5</v>
      </c>
      <c r="S12" s="45" t="s">
        <v>5</v>
      </c>
      <c r="T12" s="45" t="s">
        <v>99</v>
      </c>
      <c r="U12" s="60" t="s">
        <v>100</v>
      </c>
      <c r="V12" s="59">
        <v>43619</v>
      </c>
      <c r="W12" s="59">
        <v>44077</v>
      </c>
      <c r="X12" s="59">
        <v>44077</v>
      </c>
      <c r="Y12" s="52"/>
    </row>
    <row r="13" spans="1:25" ht="31.5" thickBot="1" x14ac:dyDescent="0.35">
      <c r="A13" s="39">
        <v>3</v>
      </c>
      <c r="B13" s="40" t="s">
        <v>56</v>
      </c>
      <c r="C13" s="49" t="s">
        <v>49</v>
      </c>
      <c r="D13" s="50" t="s">
        <v>49</v>
      </c>
      <c r="E13" s="48">
        <v>25500</v>
      </c>
      <c r="F13" s="48">
        <v>25500</v>
      </c>
      <c r="G13" s="19">
        <f t="shared" si="0"/>
        <v>0</v>
      </c>
      <c r="H13" s="20">
        <f t="shared" si="1"/>
        <v>1</v>
      </c>
      <c r="I13" s="21" t="str">
        <f>IF(J13&lt;100%,"Em andamento","Concluído")</f>
        <v>Concluído</v>
      </c>
      <c r="J13" s="22">
        <f t="shared" si="2"/>
        <v>1</v>
      </c>
      <c r="K13" s="45" t="s">
        <v>5</v>
      </c>
      <c r="L13" s="45" t="s">
        <v>5</v>
      </c>
      <c r="M13" s="45" t="s">
        <v>5</v>
      </c>
      <c r="N13" s="45" t="s">
        <v>5</v>
      </c>
      <c r="O13" s="45" t="s">
        <v>5</v>
      </c>
      <c r="P13" s="45" t="s">
        <v>5</v>
      </c>
      <c r="Q13" s="45" t="s">
        <v>5</v>
      </c>
      <c r="R13" s="45" t="s">
        <v>5</v>
      </c>
      <c r="S13" s="45" t="s">
        <v>5</v>
      </c>
      <c r="T13" s="45" t="s">
        <v>99</v>
      </c>
      <c r="U13" s="60" t="s">
        <v>101</v>
      </c>
      <c r="V13" s="59">
        <v>43619</v>
      </c>
      <c r="W13" s="59">
        <v>44077</v>
      </c>
      <c r="X13" s="59">
        <v>44077</v>
      </c>
      <c r="Y13" s="7"/>
    </row>
    <row r="14" spans="1:25" ht="62.5" thickBot="1" x14ac:dyDescent="0.35">
      <c r="A14" s="39">
        <v>4</v>
      </c>
      <c r="B14" s="40" t="s">
        <v>43</v>
      </c>
      <c r="C14" s="49" t="s">
        <v>50</v>
      </c>
      <c r="D14" s="50" t="s">
        <v>50</v>
      </c>
      <c r="E14" s="48">
        <v>943576.66</v>
      </c>
      <c r="F14" s="18">
        <v>695876.05</v>
      </c>
      <c r="G14" s="19">
        <f t="shared" si="0"/>
        <v>247700.61</v>
      </c>
      <c r="H14" s="20">
        <f t="shared" si="1"/>
        <v>0.73748756142399707</v>
      </c>
      <c r="I14" s="21" t="str">
        <f>IF(J14&lt;100%,"Em andamento","Concluído")</f>
        <v>Em andamento</v>
      </c>
      <c r="J14" s="22">
        <f t="shared" si="2"/>
        <v>0.88888888888888884</v>
      </c>
      <c r="K14" s="44" t="s">
        <v>5</v>
      </c>
      <c r="L14" s="44" t="s">
        <v>5</v>
      </c>
      <c r="M14" s="44" t="s">
        <v>5</v>
      </c>
      <c r="N14" s="44" t="s">
        <v>5</v>
      </c>
      <c r="O14" s="44" t="s">
        <v>5</v>
      </c>
      <c r="P14" s="44" t="s">
        <v>5</v>
      </c>
      <c r="Q14" s="44" t="s">
        <v>5</v>
      </c>
      <c r="R14" s="44" t="s">
        <v>5</v>
      </c>
      <c r="S14" s="45"/>
      <c r="T14" s="45" t="s">
        <v>96</v>
      </c>
      <c r="U14" s="58" t="s">
        <v>97</v>
      </c>
      <c r="V14" s="59">
        <v>43780</v>
      </c>
      <c r="W14" s="59">
        <v>44266</v>
      </c>
      <c r="X14" s="23" t="s">
        <v>11</v>
      </c>
      <c r="Y14" s="56" t="s">
        <v>103</v>
      </c>
    </row>
    <row r="15" spans="1:25" ht="37.5" customHeight="1" thickBot="1" x14ac:dyDescent="0.35">
      <c r="A15" s="39">
        <v>5</v>
      </c>
      <c r="B15" s="40" t="s">
        <v>43</v>
      </c>
      <c r="C15" s="49" t="s">
        <v>51</v>
      </c>
      <c r="D15" s="50" t="s">
        <v>51</v>
      </c>
      <c r="E15" s="48">
        <v>1115926.6499999999</v>
      </c>
      <c r="F15" s="48">
        <v>789479.99</v>
      </c>
      <c r="G15" s="19">
        <f t="shared" si="0"/>
        <v>326446.65999999992</v>
      </c>
      <c r="H15" s="20">
        <f t="shared" si="1"/>
        <v>0.70746584464131224</v>
      </c>
      <c r="I15" s="21" t="str">
        <f>IF(J15=0%,"Não iniciado",IF(J15&lt;100%,"Em andamento","Concluído"))</f>
        <v>Concluído</v>
      </c>
      <c r="J15" s="22">
        <f t="shared" si="2"/>
        <v>1</v>
      </c>
      <c r="K15" s="45" t="s">
        <v>5</v>
      </c>
      <c r="L15" s="45" t="s">
        <v>5</v>
      </c>
      <c r="M15" s="45" t="s">
        <v>5</v>
      </c>
      <c r="N15" s="45" t="s">
        <v>5</v>
      </c>
      <c r="O15" s="45" t="s">
        <v>5</v>
      </c>
      <c r="P15" s="45" t="s">
        <v>5</v>
      </c>
      <c r="Q15" s="45" t="s">
        <v>5</v>
      </c>
      <c r="R15" s="45" t="s">
        <v>5</v>
      </c>
      <c r="S15" s="45" t="s">
        <v>5</v>
      </c>
      <c r="T15" s="45" t="s">
        <v>106</v>
      </c>
      <c r="U15" s="60" t="s">
        <v>107</v>
      </c>
      <c r="V15" s="59">
        <v>44083</v>
      </c>
      <c r="W15" s="59">
        <v>44235</v>
      </c>
      <c r="X15" s="59">
        <v>44235</v>
      </c>
      <c r="Y15" s="7"/>
    </row>
    <row r="16" spans="1:25" ht="50.15" customHeight="1" thickBot="1" x14ac:dyDescent="0.35">
      <c r="A16" s="39">
        <v>6</v>
      </c>
      <c r="B16" s="51" t="s">
        <v>45</v>
      </c>
      <c r="C16" s="49" t="s">
        <v>82</v>
      </c>
      <c r="D16" s="50" t="s">
        <v>83</v>
      </c>
      <c r="E16" s="48">
        <v>70450</v>
      </c>
      <c r="F16" s="19">
        <v>4070.14</v>
      </c>
      <c r="G16" s="19">
        <f>E16-F16</f>
        <v>66379.86</v>
      </c>
      <c r="H16" s="20">
        <f>F16/E16</f>
        <v>5.777345635202271E-2</v>
      </c>
      <c r="I16" s="21" t="str">
        <f>IF(J16&lt;100%,"Em andamento","Concluído")</f>
        <v>Em andamento</v>
      </c>
      <c r="J16" s="22">
        <f>COUNTIF(K16:S16,"Concluído")/9</f>
        <v>0.88888888888888884</v>
      </c>
      <c r="K16" s="44" t="s">
        <v>5</v>
      </c>
      <c r="L16" s="44" t="s">
        <v>5</v>
      </c>
      <c r="M16" s="44" t="s">
        <v>5</v>
      </c>
      <c r="N16" s="44" t="s">
        <v>5</v>
      </c>
      <c r="O16" s="44" t="s">
        <v>5</v>
      </c>
      <c r="P16" s="44" t="s">
        <v>5</v>
      </c>
      <c r="Q16" s="44" t="s">
        <v>5</v>
      </c>
      <c r="R16" s="44" t="s">
        <v>5</v>
      </c>
      <c r="S16" s="45"/>
      <c r="T16" s="45" t="s">
        <v>105</v>
      </c>
      <c r="U16" s="60" t="s">
        <v>104</v>
      </c>
      <c r="V16" s="59">
        <v>43991</v>
      </c>
      <c r="W16" s="59">
        <v>44356</v>
      </c>
      <c r="X16" s="23" t="s">
        <v>11</v>
      </c>
      <c r="Y16" s="7"/>
    </row>
    <row r="17" spans="1:25" ht="16" thickBot="1" x14ac:dyDescent="0.35">
      <c r="A17" s="39">
        <v>7</v>
      </c>
      <c r="B17" s="39" t="s">
        <v>52</v>
      </c>
      <c r="C17" s="17" t="s">
        <v>52</v>
      </c>
      <c r="D17" s="17" t="s">
        <v>53</v>
      </c>
      <c r="E17" s="18">
        <v>38400</v>
      </c>
      <c r="F17" s="42">
        <v>0</v>
      </c>
      <c r="G17" s="19">
        <f t="shared" si="0"/>
        <v>38400</v>
      </c>
      <c r="H17" s="20">
        <f t="shared" si="1"/>
        <v>0</v>
      </c>
      <c r="I17" s="21" t="str">
        <f t="shared" ref="I17:I41" si="3">IF(J17=0%,"Não iniciado",IF(J17&lt;100%,"Em andamento","Concluído"))</f>
        <v>Em andamento</v>
      </c>
      <c r="J17" s="22">
        <f t="shared" si="2"/>
        <v>0.77777777777777779</v>
      </c>
      <c r="K17" s="44" t="s">
        <v>5</v>
      </c>
      <c r="L17" s="44" t="s">
        <v>5</v>
      </c>
      <c r="M17" s="44" t="s">
        <v>5</v>
      </c>
      <c r="N17" s="44" t="s">
        <v>5</v>
      </c>
      <c r="O17" s="44" t="s">
        <v>5</v>
      </c>
      <c r="P17" s="44" t="s">
        <v>5</v>
      </c>
      <c r="Q17" s="44" t="s">
        <v>5</v>
      </c>
      <c r="R17" s="44"/>
      <c r="S17" s="45"/>
      <c r="T17" s="8"/>
      <c r="U17" s="9"/>
      <c r="V17" s="9"/>
      <c r="W17" s="9"/>
      <c r="X17" s="10"/>
      <c r="Y17" s="61" t="s">
        <v>110</v>
      </c>
    </row>
    <row r="18" spans="1:25" ht="16" thickBot="1" x14ac:dyDescent="0.35">
      <c r="A18" s="39">
        <v>8</v>
      </c>
      <c r="B18" s="39" t="s">
        <v>52</v>
      </c>
      <c r="C18" s="17" t="s">
        <v>52</v>
      </c>
      <c r="D18" s="17" t="s">
        <v>54</v>
      </c>
      <c r="E18" s="18">
        <v>703086.41</v>
      </c>
      <c r="F18" s="19">
        <v>0</v>
      </c>
      <c r="G18" s="19">
        <f t="shared" si="0"/>
        <v>703086.41</v>
      </c>
      <c r="H18" s="20">
        <f>F18/E18</f>
        <v>0</v>
      </c>
      <c r="I18" s="21" t="str">
        <f t="shared" si="3"/>
        <v>Em andamento</v>
      </c>
      <c r="J18" s="22">
        <f t="shared" si="2"/>
        <v>0.77777777777777779</v>
      </c>
      <c r="K18" s="44" t="s">
        <v>5</v>
      </c>
      <c r="L18" s="44" t="s">
        <v>5</v>
      </c>
      <c r="M18" s="44" t="s">
        <v>5</v>
      </c>
      <c r="N18" s="44" t="s">
        <v>5</v>
      </c>
      <c r="O18" s="44" t="s">
        <v>5</v>
      </c>
      <c r="P18" s="44" t="s">
        <v>5</v>
      </c>
      <c r="Q18" s="44" t="s">
        <v>5</v>
      </c>
      <c r="R18" s="44"/>
      <c r="S18" s="45"/>
      <c r="T18" s="8"/>
      <c r="U18" s="9"/>
      <c r="V18" s="9"/>
      <c r="W18" s="9"/>
      <c r="X18" s="10"/>
      <c r="Y18" s="61" t="s">
        <v>111</v>
      </c>
    </row>
    <row r="19" spans="1:25" ht="31.5" thickBot="1" x14ac:dyDescent="0.35">
      <c r="A19" s="39">
        <v>9</v>
      </c>
      <c r="B19" s="39" t="s">
        <v>52</v>
      </c>
      <c r="C19" s="17" t="s">
        <v>52</v>
      </c>
      <c r="D19" s="17" t="s">
        <v>86</v>
      </c>
      <c r="E19" s="18">
        <v>12672</v>
      </c>
      <c r="F19" s="19">
        <v>12672</v>
      </c>
      <c r="G19" s="19">
        <f t="shared" si="0"/>
        <v>0</v>
      </c>
      <c r="H19" s="20">
        <f>F19/E19</f>
        <v>1</v>
      </c>
      <c r="I19" s="21" t="str">
        <f t="shared" si="3"/>
        <v>Concluído</v>
      </c>
      <c r="J19" s="22">
        <f t="shared" si="2"/>
        <v>1</v>
      </c>
      <c r="K19" s="45" t="s">
        <v>5</v>
      </c>
      <c r="L19" s="45" t="s">
        <v>5</v>
      </c>
      <c r="M19" s="45" t="s">
        <v>5</v>
      </c>
      <c r="N19" s="45" t="s">
        <v>5</v>
      </c>
      <c r="O19" s="45" t="s">
        <v>5</v>
      </c>
      <c r="P19" s="45" t="s">
        <v>5</v>
      </c>
      <c r="Q19" s="45" t="s">
        <v>5</v>
      </c>
      <c r="R19" s="45" t="s">
        <v>5</v>
      </c>
      <c r="S19" s="45" t="s">
        <v>5</v>
      </c>
      <c r="T19" s="45" t="s">
        <v>108</v>
      </c>
      <c r="U19" s="60" t="s">
        <v>109</v>
      </c>
      <c r="V19" s="59">
        <v>44173</v>
      </c>
      <c r="W19" s="59">
        <v>44210</v>
      </c>
      <c r="X19" s="59">
        <v>44210</v>
      </c>
      <c r="Y19" s="7"/>
    </row>
    <row r="20" spans="1:25" ht="31.5" thickBot="1" x14ac:dyDescent="0.35">
      <c r="A20" s="39">
        <v>10</v>
      </c>
      <c r="B20" s="39" t="s">
        <v>52</v>
      </c>
      <c r="C20" s="17" t="s">
        <v>52</v>
      </c>
      <c r="D20" s="17" t="s">
        <v>85</v>
      </c>
      <c r="E20" s="18">
        <v>29771.4</v>
      </c>
      <c r="F20" s="19">
        <v>29771.4</v>
      </c>
      <c r="G20" s="19">
        <f>E20-F20</f>
        <v>0</v>
      </c>
      <c r="H20" s="20">
        <f>F20/E20</f>
        <v>1</v>
      </c>
      <c r="I20" s="21" t="str">
        <f t="shared" si="3"/>
        <v>Concluído</v>
      </c>
      <c r="J20" s="22">
        <f>COUNTIF(K20:S20,"Concluído")/9</f>
        <v>1</v>
      </c>
      <c r="K20" s="45" t="s">
        <v>5</v>
      </c>
      <c r="L20" s="45" t="s">
        <v>5</v>
      </c>
      <c r="M20" s="45" t="s">
        <v>5</v>
      </c>
      <c r="N20" s="45" t="s">
        <v>5</v>
      </c>
      <c r="O20" s="45" t="s">
        <v>5</v>
      </c>
      <c r="P20" s="45" t="s">
        <v>5</v>
      </c>
      <c r="Q20" s="45" t="s">
        <v>5</v>
      </c>
      <c r="R20" s="45" t="s">
        <v>5</v>
      </c>
      <c r="S20" s="45" t="s">
        <v>5</v>
      </c>
      <c r="T20" s="45" t="s">
        <v>112</v>
      </c>
      <c r="U20" s="60" t="s">
        <v>113</v>
      </c>
      <c r="V20" s="62">
        <v>44181</v>
      </c>
      <c r="W20" s="62">
        <v>44183</v>
      </c>
      <c r="X20" s="63">
        <v>44183</v>
      </c>
      <c r="Y20" s="24"/>
    </row>
    <row r="21" spans="1:25" ht="16" thickBot="1" x14ac:dyDescent="0.35">
      <c r="A21" s="39">
        <v>11</v>
      </c>
      <c r="B21" s="39" t="s">
        <v>52</v>
      </c>
      <c r="C21" s="17" t="s">
        <v>52</v>
      </c>
      <c r="D21" s="17" t="s">
        <v>87</v>
      </c>
      <c r="E21" s="18">
        <v>9819</v>
      </c>
      <c r="F21" s="19">
        <v>0</v>
      </c>
      <c r="G21" s="19">
        <f t="shared" si="0"/>
        <v>9819</v>
      </c>
      <c r="H21" s="20">
        <f>F21/E21</f>
        <v>0</v>
      </c>
      <c r="I21" s="21" t="str">
        <f t="shared" si="3"/>
        <v>Em andamento</v>
      </c>
      <c r="J21" s="22">
        <f t="shared" si="2"/>
        <v>0.88888888888888884</v>
      </c>
      <c r="K21" s="45" t="s">
        <v>5</v>
      </c>
      <c r="L21" s="45" t="s">
        <v>5</v>
      </c>
      <c r="M21" s="45" t="s">
        <v>5</v>
      </c>
      <c r="N21" s="45" t="s">
        <v>5</v>
      </c>
      <c r="O21" s="45" t="s">
        <v>5</v>
      </c>
      <c r="P21" s="45" t="s">
        <v>5</v>
      </c>
      <c r="Q21" s="45" t="s">
        <v>5</v>
      </c>
      <c r="R21" s="45" t="s">
        <v>5</v>
      </c>
      <c r="S21" s="45"/>
      <c r="T21" s="45"/>
      <c r="U21" s="60"/>
      <c r="V21" s="9"/>
      <c r="W21" s="9"/>
      <c r="X21" s="10"/>
      <c r="Y21" s="7"/>
    </row>
    <row r="22" spans="1:25" ht="16" thickBot="1" x14ac:dyDescent="0.35">
      <c r="A22" s="39">
        <v>12</v>
      </c>
      <c r="B22" s="39" t="s">
        <v>52</v>
      </c>
      <c r="C22" s="17" t="s">
        <v>52</v>
      </c>
      <c r="D22" s="17" t="s">
        <v>55</v>
      </c>
      <c r="E22" s="18">
        <v>6000</v>
      </c>
      <c r="F22" s="19">
        <v>0</v>
      </c>
      <c r="G22" s="19">
        <f t="shared" ref="G22:G28" si="4">E22-F22</f>
        <v>6000</v>
      </c>
      <c r="H22" s="20">
        <f>F22/E22</f>
        <v>0</v>
      </c>
      <c r="I22" s="21" t="str">
        <f t="shared" si="3"/>
        <v>Em andamento</v>
      </c>
      <c r="J22" s="22">
        <f t="shared" si="2"/>
        <v>0.77777777777777779</v>
      </c>
      <c r="K22" s="44" t="s">
        <v>5</v>
      </c>
      <c r="L22" s="44" t="s">
        <v>5</v>
      </c>
      <c r="M22" s="44" t="s">
        <v>5</v>
      </c>
      <c r="N22" s="44" t="s">
        <v>5</v>
      </c>
      <c r="O22" s="44" t="s">
        <v>5</v>
      </c>
      <c r="P22" s="44" t="s">
        <v>5</v>
      </c>
      <c r="Q22" s="44" t="s">
        <v>5</v>
      </c>
      <c r="R22" s="44"/>
      <c r="S22" s="45"/>
      <c r="T22" s="8"/>
      <c r="U22" s="9"/>
      <c r="V22" s="9"/>
      <c r="W22" s="9"/>
      <c r="X22" s="10"/>
      <c r="Y22" s="7"/>
    </row>
    <row r="23" spans="1:25" ht="47" thickBot="1" x14ac:dyDescent="0.35">
      <c r="A23" s="39">
        <v>13</v>
      </c>
      <c r="B23" s="39" t="s">
        <v>52</v>
      </c>
      <c r="C23" s="17" t="s">
        <v>52</v>
      </c>
      <c r="D23" s="17" t="s">
        <v>122</v>
      </c>
      <c r="E23" s="18">
        <v>12800</v>
      </c>
      <c r="F23" s="19">
        <v>0</v>
      </c>
      <c r="G23" s="19">
        <f t="shared" si="4"/>
        <v>12800</v>
      </c>
      <c r="H23" s="20">
        <f t="shared" ref="H23:H28" si="5">F23/E23</f>
        <v>0</v>
      </c>
      <c r="I23" s="21" t="str">
        <f t="shared" si="3"/>
        <v>Em andamento</v>
      </c>
      <c r="J23" s="22">
        <f t="shared" si="2"/>
        <v>0.77777777777777779</v>
      </c>
      <c r="K23" s="44" t="s">
        <v>5</v>
      </c>
      <c r="L23" s="44" t="s">
        <v>5</v>
      </c>
      <c r="M23" s="44" t="s">
        <v>5</v>
      </c>
      <c r="N23" s="44" t="s">
        <v>5</v>
      </c>
      <c r="O23" s="44" t="s">
        <v>5</v>
      </c>
      <c r="P23" s="44" t="s">
        <v>5</v>
      </c>
      <c r="Q23" s="44" t="s">
        <v>5</v>
      </c>
      <c r="R23" s="44"/>
      <c r="S23" s="44"/>
      <c r="T23" s="45" t="s">
        <v>116</v>
      </c>
      <c r="U23" s="60" t="s">
        <v>115</v>
      </c>
      <c r="V23" s="64">
        <v>44147</v>
      </c>
      <c r="W23" s="23" t="s">
        <v>118</v>
      </c>
      <c r="X23" s="23" t="s">
        <v>11</v>
      </c>
      <c r="Y23" s="52" t="s">
        <v>119</v>
      </c>
    </row>
    <row r="24" spans="1:25" ht="31.5" thickBot="1" x14ac:dyDescent="0.35">
      <c r="A24" s="39">
        <v>14</v>
      </c>
      <c r="B24" s="39" t="s">
        <v>52</v>
      </c>
      <c r="C24" s="17" t="s">
        <v>52</v>
      </c>
      <c r="D24" s="17" t="s">
        <v>88</v>
      </c>
      <c r="E24" s="18">
        <v>7452</v>
      </c>
      <c r="F24" s="19">
        <v>0</v>
      </c>
      <c r="G24" s="19">
        <f t="shared" si="4"/>
        <v>7452</v>
      </c>
      <c r="H24" s="20">
        <f t="shared" si="5"/>
        <v>0</v>
      </c>
      <c r="I24" s="21" t="str">
        <f t="shared" si="3"/>
        <v>Em andamento</v>
      </c>
      <c r="J24" s="22">
        <f t="shared" si="2"/>
        <v>0.77777777777777779</v>
      </c>
      <c r="K24" s="44" t="s">
        <v>5</v>
      </c>
      <c r="L24" s="44" t="s">
        <v>5</v>
      </c>
      <c r="M24" s="44" t="s">
        <v>5</v>
      </c>
      <c r="N24" s="44" t="s">
        <v>5</v>
      </c>
      <c r="O24" s="44" t="s">
        <v>5</v>
      </c>
      <c r="P24" s="44" t="s">
        <v>5</v>
      </c>
      <c r="Q24" s="44" t="s">
        <v>5</v>
      </c>
      <c r="R24" s="44"/>
      <c r="S24" s="45"/>
      <c r="T24" s="45" t="s">
        <v>123</v>
      </c>
      <c r="U24" s="60" t="s">
        <v>124</v>
      </c>
      <c r="V24" s="9"/>
      <c r="W24" s="9"/>
      <c r="X24" s="10"/>
      <c r="Y24" s="7"/>
    </row>
    <row r="25" spans="1:25" ht="31.5" thickBot="1" x14ac:dyDescent="0.35">
      <c r="A25" s="39">
        <v>15</v>
      </c>
      <c r="B25" s="39" t="s">
        <v>52</v>
      </c>
      <c r="C25" s="17" t="s">
        <v>52</v>
      </c>
      <c r="D25" s="17" t="s">
        <v>89</v>
      </c>
      <c r="E25" s="18">
        <v>2700</v>
      </c>
      <c r="F25" s="19">
        <v>0</v>
      </c>
      <c r="G25" s="19">
        <f t="shared" si="4"/>
        <v>2700</v>
      </c>
      <c r="H25" s="20">
        <f t="shared" si="5"/>
        <v>0</v>
      </c>
      <c r="I25" s="21" t="str">
        <f t="shared" si="3"/>
        <v>Concluído</v>
      </c>
      <c r="J25" s="22">
        <f t="shared" si="2"/>
        <v>1</v>
      </c>
      <c r="K25" s="44" t="s">
        <v>5</v>
      </c>
      <c r="L25" s="44" t="s">
        <v>5</v>
      </c>
      <c r="M25" s="44" t="s">
        <v>5</v>
      </c>
      <c r="N25" s="44" t="s">
        <v>5</v>
      </c>
      <c r="O25" s="44" t="s">
        <v>5</v>
      </c>
      <c r="P25" s="44" t="s">
        <v>5</v>
      </c>
      <c r="Q25" s="44" t="s">
        <v>5</v>
      </c>
      <c r="R25" s="45" t="s">
        <v>5</v>
      </c>
      <c r="S25" s="45" t="s">
        <v>5</v>
      </c>
      <c r="T25" s="45" t="s">
        <v>125</v>
      </c>
      <c r="U25" s="64">
        <v>44197</v>
      </c>
      <c r="V25" s="93">
        <v>44210</v>
      </c>
      <c r="W25" s="93">
        <v>44224</v>
      </c>
      <c r="X25" s="96" t="s">
        <v>126</v>
      </c>
      <c r="Y25" s="7"/>
    </row>
    <row r="26" spans="1:25" ht="47" thickBot="1" x14ac:dyDescent="0.35">
      <c r="A26" s="39">
        <v>16</v>
      </c>
      <c r="B26" s="39" t="s">
        <v>52</v>
      </c>
      <c r="C26" s="17" t="s">
        <v>52</v>
      </c>
      <c r="D26" s="17" t="s">
        <v>90</v>
      </c>
      <c r="E26" s="18">
        <v>8900</v>
      </c>
      <c r="F26" s="19">
        <v>0</v>
      </c>
      <c r="G26" s="19">
        <f>E26-F26</f>
        <v>8900</v>
      </c>
      <c r="H26" s="20">
        <f>F26/E26</f>
        <v>0</v>
      </c>
      <c r="I26" s="21" t="str">
        <f t="shared" si="3"/>
        <v>Em andamento</v>
      </c>
      <c r="J26" s="22">
        <f>COUNTIF(K26:S26,"Concluído")/9</f>
        <v>0.77777777777777779</v>
      </c>
      <c r="K26" s="44" t="s">
        <v>5</v>
      </c>
      <c r="L26" s="44" t="s">
        <v>5</v>
      </c>
      <c r="M26" s="44" t="s">
        <v>5</v>
      </c>
      <c r="N26" s="44" t="s">
        <v>5</v>
      </c>
      <c r="O26" s="44" t="s">
        <v>5</v>
      </c>
      <c r="P26" s="44" t="s">
        <v>5</v>
      </c>
      <c r="Q26" s="44" t="s">
        <v>5</v>
      </c>
      <c r="R26" s="44"/>
      <c r="S26" s="46"/>
      <c r="T26" s="45" t="s">
        <v>117</v>
      </c>
      <c r="U26" s="64" t="s">
        <v>114</v>
      </c>
      <c r="V26" s="92">
        <v>44147</v>
      </c>
      <c r="W26" s="63" t="s">
        <v>118</v>
      </c>
      <c r="X26" s="63" t="s">
        <v>11</v>
      </c>
      <c r="Y26" s="52" t="s">
        <v>119</v>
      </c>
    </row>
    <row r="27" spans="1:25" ht="20.5" customHeight="1" thickBot="1" x14ac:dyDescent="0.35">
      <c r="A27" s="39">
        <v>17</v>
      </c>
      <c r="B27" s="51" t="s">
        <v>43</v>
      </c>
      <c r="C27" s="17" t="s">
        <v>80</v>
      </c>
      <c r="D27" s="17" t="s">
        <v>80</v>
      </c>
      <c r="E27" s="18">
        <v>16000</v>
      </c>
      <c r="F27" s="19">
        <v>0</v>
      </c>
      <c r="G27" s="19">
        <f t="shared" si="4"/>
        <v>16000</v>
      </c>
      <c r="H27" s="20">
        <f t="shared" si="5"/>
        <v>0</v>
      </c>
      <c r="I27" s="21" t="str">
        <f t="shared" si="3"/>
        <v>Em andamento</v>
      </c>
      <c r="J27" s="22">
        <f t="shared" si="2"/>
        <v>0.77777777777777779</v>
      </c>
      <c r="K27" s="43" t="s">
        <v>5</v>
      </c>
      <c r="L27" s="43" t="s">
        <v>5</v>
      </c>
      <c r="M27" s="43" t="s">
        <v>5</v>
      </c>
      <c r="N27" s="43" t="s">
        <v>5</v>
      </c>
      <c r="O27" s="43" t="s">
        <v>5</v>
      </c>
      <c r="P27" s="43" t="s">
        <v>5</v>
      </c>
      <c r="Q27" s="43" t="s">
        <v>5</v>
      </c>
      <c r="R27" s="44"/>
      <c r="S27" s="44"/>
      <c r="T27" s="8"/>
      <c r="U27" s="94"/>
      <c r="V27" s="94"/>
      <c r="W27" s="94"/>
      <c r="X27" s="95"/>
      <c r="Y27" s="52" t="s">
        <v>95</v>
      </c>
    </row>
    <row r="28" spans="1:25" ht="47" thickBot="1" x14ac:dyDescent="0.35">
      <c r="A28" s="39">
        <v>18</v>
      </c>
      <c r="B28" s="39" t="s">
        <v>58</v>
      </c>
      <c r="C28" s="17" t="s">
        <v>77</v>
      </c>
      <c r="D28" s="17" t="s">
        <v>78</v>
      </c>
      <c r="E28" s="18">
        <v>200000</v>
      </c>
      <c r="F28" s="19">
        <v>0</v>
      </c>
      <c r="G28" s="19">
        <f t="shared" si="4"/>
        <v>200000</v>
      </c>
      <c r="H28" s="20">
        <f t="shared" si="5"/>
        <v>0</v>
      </c>
      <c r="I28" s="21" t="str">
        <f t="shared" si="3"/>
        <v>Em andamento</v>
      </c>
      <c r="J28" s="22">
        <f t="shared" si="2"/>
        <v>0.77777777777777779</v>
      </c>
      <c r="K28" s="44" t="s">
        <v>5</v>
      </c>
      <c r="L28" s="44" t="s">
        <v>5</v>
      </c>
      <c r="M28" s="44" t="s">
        <v>5</v>
      </c>
      <c r="N28" s="44" t="s">
        <v>5</v>
      </c>
      <c r="O28" s="44" t="s">
        <v>5</v>
      </c>
      <c r="P28" s="44" t="s">
        <v>5</v>
      </c>
      <c r="Q28" s="44" t="s">
        <v>5</v>
      </c>
      <c r="R28" s="44"/>
      <c r="S28" s="45"/>
      <c r="T28" s="8"/>
      <c r="U28" s="94"/>
      <c r="V28" s="94"/>
      <c r="W28" s="94"/>
      <c r="X28" s="95"/>
      <c r="Y28" s="47"/>
    </row>
    <row r="29" spans="1:25" ht="31.5" thickBot="1" x14ac:dyDescent="0.35">
      <c r="A29" s="39">
        <v>19</v>
      </c>
      <c r="B29" s="40" t="s">
        <v>56</v>
      </c>
      <c r="C29" s="49" t="s">
        <v>48</v>
      </c>
      <c r="D29" s="50" t="s">
        <v>94</v>
      </c>
      <c r="E29" s="48">
        <v>119772</v>
      </c>
      <c r="F29" s="48">
        <v>107246.38</v>
      </c>
      <c r="G29" s="19">
        <f>E29-F29</f>
        <v>12525.619999999995</v>
      </c>
      <c r="H29" s="20">
        <f>F29/E29</f>
        <v>0.89542113348695862</v>
      </c>
      <c r="I29" s="21" t="str">
        <f>IF(J29&lt;100%,"Em andamento","Concluído")</f>
        <v>Em andamento</v>
      </c>
      <c r="J29" s="22">
        <f>COUNTIF(K29:S29,"Concluído")/9</f>
        <v>0.55555555555555558</v>
      </c>
      <c r="K29" s="45" t="s">
        <v>5</v>
      </c>
      <c r="L29" s="45" t="s">
        <v>5</v>
      </c>
      <c r="M29" s="45" t="s">
        <v>5</v>
      </c>
      <c r="N29" s="45" t="s">
        <v>5</v>
      </c>
      <c r="O29" s="45" t="s">
        <v>5</v>
      </c>
      <c r="P29" s="45"/>
      <c r="Q29" s="45"/>
      <c r="R29" s="45"/>
      <c r="S29" s="45"/>
      <c r="T29" s="8"/>
      <c r="U29" s="9"/>
      <c r="V29" s="9"/>
      <c r="W29" s="9"/>
      <c r="X29" s="10"/>
      <c r="Y29" s="52" t="s">
        <v>120</v>
      </c>
    </row>
    <row r="30" spans="1:25" ht="47" thickBot="1" x14ac:dyDescent="0.35">
      <c r="A30" s="39">
        <v>20</v>
      </c>
      <c r="B30" s="51" t="s">
        <v>92</v>
      </c>
      <c r="C30" s="17" t="s">
        <v>75</v>
      </c>
      <c r="D30" s="17" t="s">
        <v>76</v>
      </c>
      <c r="E30" s="18">
        <v>380000</v>
      </c>
      <c r="F30" s="19">
        <v>0</v>
      </c>
      <c r="G30" s="19">
        <f>E30-F30</f>
        <v>380000</v>
      </c>
      <c r="H30" s="20">
        <f>F30/E30</f>
        <v>0</v>
      </c>
      <c r="I30" s="21" t="str">
        <f>IF(J30=0%,"Não iniciado",IF(J30&lt;100%,"Em andamento","Concluído"))</f>
        <v>Em andamento</v>
      </c>
      <c r="J30" s="22">
        <f>COUNTIF(K30:S30,"Concluído")/9</f>
        <v>0.55555555555555558</v>
      </c>
      <c r="K30" s="44" t="s">
        <v>5</v>
      </c>
      <c r="L30" s="44" t="s">
        <v>5</v>
      </c>
      <c r="M30" s="44" t="s">
        <v>5</v>
      </c>
      <c r="N30" s="44" t="s">
        <v>5</v>
      </c>
      <c r="O30" s="44" t="s">
        <v>5</v>
      </c>
      <c r="P30" s="44"/>
      <c r="Q30" s="44"/>
      <c r="R30" s="44"/>
      <c r="S30" s="45"/>
      <c r="T30" s="8"/>
      <c r="U30" s="9"/>
      <c r="V30" s="9"/>
      <c r="W30" s="9"/>
      <c r="X30" s="10"/>
      <c r="Y30" s="52" t="s">
        <v>91</v>
      </c>
    </row>
    <row r="31" spans="1:25" ht="48" customHeight="1" thickBot="1" x14ac:dyDescent="0.35">
      <c r="A31" s="39">
        <v>21</v>
      </c>
      <c r="B31" s="51" t="s">
        <v>57</v>
      </c>
      <c r="C31" s="17" t="s">
        <v>57</v>
      </c>
      <c r="D31" s="17" t="s">
        <v>79</v>
      </c>
      <c r="E31" s="18">
        <v>160000</v>
      </c>
      <c r="F31" s="19">
        <v>0</v>
      </c>
      <c r="G31" s="19">
        <f>E31-F31</f>
        <v>160000</v>
      </c>
      <c r="H31" s="20">
        <f>F31/E31</f>
        <v>0</v>
      </c>
      <c r="I31" s="21" t="str">
        <f>IF(J31=0%,"Não iniciado",IF(J31&lt;100%,"Em andamento","Concluído"))</f>
        <v>Em andamento</v>
      </c>
      <c r="J31" s="22">
        <f>COUNTIF(K31:S31,"Concluído")/9</f>
        <v>0.55555555555555558</v>
      </c>
      <c r="K31" s="44" t="s">
        <v>5</v>
      </c>
      <c r="L31" s="44" t="s">
        <v>5</v>
      </c>
      <c r="M31" s="44" t="s">
        <v>5</v>
      </c>
      <c r="N31" s="44" t="s">
        <v>5</v>
      </c>
      <c r="O31" s="44" t="s">
        <v>5</v>
      </c>
      <c r="P31" s="44"/>
      <c r="Q31" s="44"/>
      <c r="R31" s="44"/>
      <c r="S31" s="45"/>
      <c r="T31" s="8"/>
      <c r="U31" s="9"/>
      <c r="V31" s="9"/>
      <c r="W31" s="9"/>
      <c r="X31" s="10"/>
      <c r="Y31" s="52" t="s">
        <v>93</v>
      </c>
    </row>
    <row r="32" spans="1:25" ht="78" thickBot="1" x14ac:dyDescent="0.35">
      <c r="A32" s="39">
        <v>22</v>
      </c>
      <c r="B32" s="40" t="s">
        <v>66</v>
      </c>
      <c r="C32" s="17" t="s">
        <v>60</v>
      </c>
      <c r="D32" s="17" t="s">
        <v>60</v>
      </c>
      <c r="E32" s="18">
        <v>79900</v>
      </c>
      <c r="F32" s="19">
        <v>0</v>
      </c>
      <c r="G32" s="19">
        <f t="shared" ref="G32:G41" si="6">E32-F32</f>
        <v>79900</v>
      </c>
      <c r="H32" s="20">
        <f t="shared" ref="H32:H41" si="7">F32/E32</f>
        <v>0</v>
      </c>
      <c r="I32" s="21" t="str">
        <f t="shared" si="3"/>
        <v>Em andamento</v>
      </c>
      <c r="J32" s="22">
        <f t="shared" si="2"/>
        <v>0.55555555555555558</v>
      </c>
      <c r="K32" s="44" t="s">
        <v>5</v>
      </c>
      <c r="L32" s="44" t="s">
        <v>5</v>
      </c>
      <c r="M32" s="44" t="s">
        <v>5</v>
      </c>
      <c r="N32" s="44" t="s">
        <v>5</v>
      </c>
      <c r="O32" s="44" t="s">
        <v>5</v>
      </c>
      <c r="P32" s="44"/>
      <c r="Q32" s="44"/>
      <c r="R32" s="44"/>
      <c r="S32" s="45"/>
      <c r="T32" s="8"/>
      <c r="U32" s="9"/>
      <c r="V32" s="9"/>
      <c r="W32" s="9"/>
      <c r="X32" s="10"/>
      <c r="Y32" s="52" t="s">
        <v>120</v>
      </c>
    </row>
    <row r="33" spans="1:25" ht="109" thickBot="1" x14ac:dyDescent="0.35">
      <c r="A33" s="39">
        <v>23</v>
      </c>
      <c r="B33" s="40" t="s">
        <v>69</v>
      </c>
      <c r="C33" s="17" t="s">
        <v>81</v>
      </c>
      <c r="D33" s="17" t="s">
        <v>81</v>
      </c>
      <c r="E33" s="18">
        <v>542230.92000000004</v>
      </c>
      <c r="F33" s="19">
        <v>0</v>
      </c>
      <c r="G33" s="19">
        <f t="shared" si="6"/>
        <v>542230.92000000004</v>
      </c>
      <c r="H33" s="20">
        <f t="shared" si="7"/>
        <v>0</v>
      </c>
      <c r="I33" s="21" t="str">
        <f t="shared" si="3"/>
        <v>Em andamento</v>
      </c>
      <c r="J33" s="22">
        <f t="shared" si="2"/>
        <v>0.55555555555555558</v>
      </c>
      <c r="K33" s="44" t="s">
        <v>5</v>
      </c>
      <c r="L33" s="44" t="s">
        <v>5</v>
      </c>
      <c r="M33" s="44" t="s">
        <v>5</v>
      </c>
      <c r="N33" s="44" t="s">
        <v>5</v>
      </c>
      <c r="O33" s="44" t="s">
        <v>5</v>
      </c>
      <c r="P33" s="44"/>
      <c r="Q33" s="44"/>
      <c r="R33" s="44"/>
      <c r="S33" s="45"/>
      <c r="T33" s="8"/>
      <c r="U33" s="9"/>
      <c r="V33" s="9"/>
      <c r="W33" s="9"/>
      <c r="X33" s="10"/>
      <c r="Y33" s="52" t="s">
        <v>120</v>
      </c>
    </row>
    <row r="34" spans="1:25" s="57" customFormat="1" ht="62.5" thickBot="1" x14ac:dyDescent="0.35">
      <c r="A34" s="39">
        <v>24</v>
      </c>
      <c r="B34" s="40" t="s">
        <v>68</v>
      </c>
      <c r="C34" s="53" t="s">
        <v>74</v>
      </c>
      <c r="D34" s="53" t="s">
        <v>74</v>
      </c>
      <c r="E34" s="54">
        <v>250000</v>
      </c>
      <c r="F34" s="55">
        <v>0</v>
      </c>
      <c r="G34" s="55">
        <f t="shared" si="6"/>
        <v>250000</v>
      </c>
      <c r="H34" s="20">
        <f t="shared" si="7"/>
        <v>0</v>
      </c>
      <c r="I34" s="21" t="str">
        <f t="shared" si="3"/>
        <v>Em andamento</v>
      </c>
      <c r="J34" s="22">
        <f t="shared" si="2"/>
        <v>0.1111111111111111</v>
      </c>
      <c r="K34" s="43" t="s">
        <v>5</v>
      </c>
      <c r="L34" s="44"/>
      <c r="M34" s="44"/>
      <c r="N34" s="44"/>
      <c r="O34" s="44"/>
      <c r="P34" s="44"/>
      <c r="Q34" s="44"/>
      <c r="R34" s="44"/>
      <c r="S34" s="45"/>
      <c r="T34" s="8"/>
      <c r="U34" s="9"/>
      <c r="V34" s="9"/>
      <c r="W34" s="9"/>
      <c r="X34" s="10"/>
      <c r="Y34" s="56" t="s">
        <v>98</v>
      </c>
    </row>
    <row r="35" spans="1:25" ht="78" thickBot="1" x14ac:dyDescent="0.35">
      <c r="A35" s="39">
        <v>25</v>
      </c>
      <c r="B35" s="40" t="s">
        <v>43</v>
      </c>
      <c r="C35" s="17" t="s">
        <v>59</v>
      </c>
      <c r="D35" s="17" t="s">
        <v>73</v>
      </c>
      <c r="E35" s="18">
        <v>2505620</v>
      </c>
      <c r="F35" s="19">
        <v>0</v>
      </c>
      <c r="G35" s="19">
        <f>E35-F35</f>
        <v>2505620</v>
      </c>
      <c r="H35" s="20">
        <f>F35/E35</f>
        <v>0</v>
      </c>
      <c r="I35" s="21" t="str">
        <f>IF(J35=0%,"Não iniciado",IF(J35&lt;100%,"Em andamento","Concluído"))</f>
        <v>Em andamento</v>
      </c>
      <c r="J35" s="22">
        <f>COUNTIF(K35:S35,"Concluído")/9</f>
        <v>0.1111111111111111</v>
      </c>
      <c r="K35" s="43" t="s">
        <v>5</v>
      </c>
      <c r="L35" s="44"/>
      <c r="M35" s="44"/>
      <c r="N35" s="44"/>
      <c r="O35" s="44"/>
      <c r="P35" s="44"/>
      <c r="Q35" s="44"/>
      <c r="R35" s="44"/>
      <c r="S35" s="45"/>
      <c r="T35" s="8"/>
      <c r="U35" s="9"/>
      <c r="V35" s="9"/>
      <c r="W35" s="9"/>
      <c r="X35" s="10"/>
      <c r="Y35" s="56" t="s">
        <v>102</v>
      </c>
    </row>
    <row r="36" spans="1:25" ht="51" customHeight="1" thickBot="1" x14ac:dyDescent="0.35">
      <c r="A36" s="39">
        <v>26</v>
      </c>
      <c r="B36" s="40" t="s">
        <v>70</v>
      </c>
      <c r="C36" s="17" t="s">
        <v>61</v>
      </c>
      <c r="D36" s="17" t="s">
        <v>61</v>
      </c>
      <c r="E36" s="18">
        <v>410071.66</v>
      </c>
      <c r="F36" s="19">
        <v>0</v>
      </c>
      <c r="G36" s="19">
        <f>E36-F36</f>
        <v>410071.66</v>
      </c>
      <c r="H36" s="20">
        <f>F36/E36</f>
        <v>0</v>
      </c>
      <c r="I36" s="21" t="str">
        <f>IF(J36=0%,"Não iniciado",IF(J36&lt;100%,"Em andamento","Concluído"))</f>
        <v>Em andamento</v>
      </c>
      <c r="J36" s="22">
        <f>COUNTIF(K36:S36,"Concluído")/9</f>
        <v>0.1111111111111111</v>
      </c>
      <c r="K36" s="43" t="s">
        <v>5</v>
      </c>
      <c r="L36" s="44"/>
      <c r="M36" s="44"/>
      <c r="N36" s="44"/>
      <c r="O36" s="44"/>
      <c r="P36" s="44"/>
      <c r="Q36" s="44"/>
      <c r="R36" s="44"/>
      <c r="S36" s="45"/>
      <c r="T36" s="8"/>
      <c r="U36" s="9"/>
      <c r="V36" s="9"/>
      <c r="W36" s="9"/>
      <c r="X36" s="10"/>
      <c r="Y36" s="47"/>
    </row>
    <row r="37" spans="1:25" ht="37.5" customHeight="1" thickBot="1" x14ac:dyDescent="0.35">
      <c r="A37" s="39">
        <v>27</v>
      </c>
      <c r="B37" s="40" t="s">
        <v>56</v>
      </c>
      <c r="C37" s="17" t="s">
        <v>62</v>
      </c>
      <c r="D37" s="17" t="s">
        <v>62</v>
      </c>
      <c r="E37" s="18">
        <v>105000</v>
      </c>
      <c r="F37" s="19">
        <v>0</v>
      </c>
      <c r="G37" s="19">
        <f t="shared" si="6"/>
        <v>105000</v>
      </c>
      <c r="H37" s="20">
        <f t="shared" si="7"/>
        <v>0</v>
      </c>
      <c r="I37" s="21" t="str">
        <f t="shared" si="3"/>
        <v>Não iniciado</v>
      </c>
      <c r="J37" s="22">
        <f t="shared" si="2"/>
        <v>0</v>
      </c>
      <c r="K37" s="43"/>
      <c r="L37" s="44"/>
      <c r="M37" s="44"/>
      <c r="N37" s="44"/>
      <c r="O37" s="44"/>
      <c r="P37" s="44"/>
      <c r="Q37" s="44"/>
      <c r="R37" s="44"/>
      <c r="S37" s="45"/>
      <c r="T37" s="8"/>
      <c r="U37" s="9"/>
      <c r="V37" s="9"/>
      <c r="W37" s="9"/>
      <c r="X37" s="10"/>
      <c r="Y37" s="47"/>
    </row>
    <row r="38" spans="1:25" ht="37.5" customHeight="1" thickBot="1" x14ac:dyDescent="0.35">
      <c r="A38" s="39">
        <v>28</v>
      </c>
      <c r="B38" s="40" t="s">
        <v>56</v>
      </c>
      <c r="C38" s="17" t="s">
        <v>63</v>
      </c>
      <c r="D38" s="17" t="s">
        <v>63</v>
      </c>
      <c r="E38" s="18">
        <v>54653.75</v>
      </c>
      <c r="F38" s="19">
        <v>0</v>
      </c>
      <c r="G38" s="19">
        <f t="shared" si="6"/>
        <v>54653.75</v>
      </c>
      <c r="H38" s="20">
        <f t="shared" si="7"/>
        <v>0</v>
      </c>
      <c r="I38" s="21" t="str">
        <f t="shared" si="3"/>
        <v>Não iniciado</v>
      </c>
      <c r="J38" s="22">
        <f t="shared" si="2"/>
        <v>0</v>
      </c>
      <c r="K38" s="43"/>
      <c r="L38" s="44"/>
      <c r="M38" s="44"/>
      <c r="N38" s="44"/>
      <c r="O38" s="44"/>
      <c r="P38" s="44"/>
      <c r="Q38" s="44"/>
      <c r="R38" s="44"/>
      <c r="S38" s="45"/>
      <c r="T38" s="8"/>
      <c r="U38" s="9"/>
      <c r="V38" s="9"/>
      <c r="W38" s="9"/>
      <c r="X38" s="10"/>
      <c r="Y38" s="47"/>
    </row>
    <row r="39" spans="1:25" ht="16" thickBot="1" x14ac:dyDescent="0.35">
      <c r="A39" s="39">
        <v>29</v>
      </c>
      <c r="B39" s="40" t="s">
        <v>45</v>
      </c>
      <c r="C39" s="17" t="s">
        <v>64</v>
      </c>
      <c r="D39" s="17" t="s">
        <v>64</v>
      </c>
      <c r="E39" s="18">
        <v>33840.19</v>
      </c>
      <c r="F39" s="19">
        <v>0</v>
      </c>
      <c r="G39" s="19">
        <f t="shared" si="6"/>
        <v>33840.19</v>
      </c>
      <c r="H39" s="20">
        <f t="shared" si="7"/>
        <v>0</v>
      </c>
      <c r="I39" s="21" t="str">
        <f t="shared" si="3"/>
        <v>Não iniciado</v>
      </c>
      <c r="J39" s="22">
        <f t="shared" si="2"/>
        <v>0</v>
      </c>
      <c r="K39" s="43"/>
      <c r="L39" s="44"/>
      <c r="M39" s="44"/>
      <c r="N39" s="44"/>
      <c r="O39" s="44"/>
      <c r="P39" s="44"/>
      <c r="Q39" s="44"/>
      <c r="R39" s="44"/>
      <c r="S39" s="45"/>
      <c r="T39" s="8"/>
      <c r="U39" s="9"/>
      <c r="V39" s="9"/>
      <c r="W39" s="9"/>
      <c r="X39" s="10"/>
      <c r="Y39" s="47"/>
    </row>
    <row r="40" spans="1:25" ht="62.5" thickBot="1" x14ac:dyDescent="0.35">
      <c r="A40" s="39">
        <v>30</v>
      </c>
      <c r="B40" s="40" t="s">
        <v>67</v>
      </c>
      <c r="C40" s="17" t="s">
        <v>65</v>
      </c>
      <c r="D40" s="17" t="s">
        <v>65</v>
      </c>
      <c r="E40" s="18">
        <v>30000</v>
      </c>
      <c r="F40" s="19">
        <v>0</v>
      </c>
      <c r="G40" s="19">
        <f t="shared" si="6"/>
        <v>30000</v>
      </c>
      <c r="H40" s="20">
        <f t="shared" si="7"/>
        <v>0</v>
      </c>
      <c r="I40" s="21" t="str">
        <f t="shared" si="3"/>
        <v>Não iniciado</v>
      </c>
      <c r="J40" s="22">
        <f t="shared" si="2"/>
        <v>0</v>
      </c>
      <c r="K40" s="43"/>
      <c r="L40" s="44"/>
      <c r="M40" s="44"/>
      <c r="N40" s="44"/>
      <c r="O40" s="44"/>
      <c r="P40" s="44"/>
      <c r="Q40" s="44"/>
      <c r="R40" s="44"/>
      <c r="S40" s="45"/>
      <c r="T40" s="8"/>
      <c r="U40" s="9"/>
      <c r="V40" s="9"/>
      <c r="W40" s="9"/>
      <c r="X40" s="10"/>
      <c r="Y40" s="47"/>
    </row>
    <row r="41" spans="1:25" ht="31" x14ac:dyDescent="0.3">
      <c r="A41" s="39">
        <v>31</v>
      </c>
      <c r="B41" s="40" t="s">
        <v>56</v>
      </c>
      <c r="C41" s="17" t="s">
        <v>121</v>
      </c>
      <c r="D41" s="17" t="s">
        <v>121</v>
      </c>
      <c r="E41" s="18">
        <v>69008.39</v>
      </c>
      <c r="F41" s="19">
        <v>0</v>
      </c>
      <c r="G41" s="19">
        <f t="shared" si="6"/>
        <v>69008.39</v>
      </c>
      <c r="H41" s="20">
        <f t="shared" si="7"/>
        <v>0</v>
      </c>
      <c r="I41" s="21" t="str">
        <f t="shared" si="3"/>
        <v>Não iniciado</v>
      </c>
      <c r="J41" s="22">
        <f t="shared" si="2"/>
        <v>0</v>
      </c>
      <c r="K41" s="43"/>
      <c r="L41" s="44"/>
      <c r="M41" s="44"/>
      <c r="N41" s="44"/>
      <c r="O41" s="44"/>
      <c r="P41" s="44"/>
      <c r="Q41" s="44"/>
      <c r="R41" s="44"/>
      <c r="S41" s="45"/>
      <c r="T41" s="8"/>
      <c r="U41" s="9"/>
      <c r="V41" s="9"/>
      <c r="W41" s="9"/>
      <c r="X41" s="10"/>
      <c r="Y41" s="47"/>
    </row>
  </sheetData>
  <mergeCells count="14">
    <mergeCell ref="J5:L5"/>
    <mergeCell ref="A6:Y6"/>
    <mergeCell ref="A4:Y4"/>
    <mergeCell ref="A3:Y3"/>
    <mergeCell ref="A2:Y2"/>
    <mergeCell ref="A7:Y7"/>
    <mergeCell ref="A9:A10"/>
    <mergeCell ref="C9:C10"/>
    <mergeCell ref="D9:D10"/>
    <mergeCell ref="Y9:Y10"/>
    <mergeCell ref="T9:X9"/>
    <mergeCell ref="I9:J9"/>
    <mergeCell ref="K9:S9"/>
    <mergeCell ref="E9:H9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17" orientation="landscape" r:id="rId1"/>
  <headerFooter>
    <oddFooter>&amp;C&amp;"+,Regular"Página &amp;"+,Negrito"&amp;P&amp;"+,Regular" de &amp;"+,Negrito"&amp;N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showGridLines="0" tabSelected="1" topLeftCell="A17" zoomScale="80" zoomScaleNormal="80" workbookViewId="0">
      <selection activeCell="A2" sqref="A2:H8"/>
    </sheetView>
  </sheetViews>
  <sheetFormatPr defaultRowHeight="14.5" x14ac:dyDescent="0.35"/>
  <cols>
    <col min="1" max="1" width="27.7265625" customWidth="1"/>
    <col min="2" max="2" width="20.7265625" bestFit="1" customWidth="1"/>
    <col min="3" max="3" width="20.7265625" customWidth="1"/>
    <col min="4" max="4" width="27.54296875" bestFit="1" customWidth="1"/>
    <col min="5" max="8" width="15.7265625" customWidth="1"/>
  </cols>
  <sheetData>
    <row r="1" spans="1:26" ht="45.75" customHeight="1" x14ac:dyDescent="0.25">
      <c r="A1" s="84"/>
      <c r="B1" s="84"/>
      <c r="C1" s="84"/>
      <c r="D1" s="84"/>
      <c r="E1" s="84"/>
      <c r="F1" s="84"/>
      <c r="G1" s="84"/>
      <c r="H1" s="84"/>
    </row>
    <row r="2" spans="1:26" x14ac:dyDescent="0.35">
      <c r="A2" s="85" t="s">
        <v>39</v>
      </c>
      <c r="B2" s="85"/>
      <c r="C2" s="85"/>
      <c r="D2" s="85"/>
      <c r="E2" s="85"/>
      <c r="F2" s="85"/>
      <c r="G2" s="85"/>
      <c r="H2" s="85"/>
    </row>
    <row r="3" spans="1:26" x14ac:dyDescent="0.35">
      <c r="A3" s="85" t="s">
        <v>40</v>
      </c>
      <c r="B3" s="85"/>
      <c r="C3" s="85"/>
      <c r="D3" s="85"/>
      <c r="E3" s="85"/>
      <c r="F3" s="85"/>
      <c r="G3" s="85"/>
      <c r="H3" s="85"/>
    </row>
    <row r="4" spans="1:26" x14ac:dyDescent="0.35">
      <c r="A4" s="85" t="s">
        <v>38</v>
      </c>
      <c r="B4" s="85"/>
      <c r="C4" s="85"/>
      <c r="D4" s="85"/>
      <c r="E4" s="85"/>
      <c r="F4" s="85"/>
      <c r="G4" s="85"/>
      <c r="H4" s="85"/>
    </row>
    <row r="5" spans="1:26" x14ac:dyDescent="0.35">
      <c r="A5" s="35"/>
      <c r="B5" s="35"/>
      <c r="C5" s="35"/>
      <c r="D5" s="35"/>
      <c r="E5" s="35"/>
      <c r="F5" s="35"/>
      <c r="G5" s="35"/>
      <c r="H5" s="35"/>
    </row>
    <row r="6" spans="1:26" s="5" customFormat="1" ht="30" customHeight="1" x14ac:dyDescent="0.3">
      <c r="A6" s="80" t="s">
        <v>34</v>
      </c>
      <c r="B6" s="80"/>
      <c r="C6" s="80"/>
      <c r="D6" s="80"/>
      <c r="E6" s="80"/>
      <c r="F6" s="80"/>
      <c r="G6" s="80"/>
      <c r="H6" s="80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5" customFormat="1" ht="30" customHeight="1" x14ac:dyDescent="0.3">
      <c r="A7" s="80" t="s">
        <v>41</v>
      </c>
      <c r="B7" s="80"/>
      <c r="C7" s="80"/>
      <c r="D7" s="80"/>
      <c r="E7" s="80"/>
      <c r="F7" s="80"/>
      <c r="G7" s="80"/>
      <c r="H7" s="8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5" customFormat="1" ht="30" customHeight="1" x14ac:dyDescent="0.3">
      <c r="A8" s="66" t="s">
        <v>71</v>
      </c>
      <c r="B8" s="66"/>
      <c r="C8" s="66"/>
      <c r="D8" s="66"/>
      <c r="E8" s="66"/>
      <c r="F8" s="66"/>
      <c r="G8" s="66"/>
      <c r="H8" s="66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5" customFormat="1" ht="12.75" customHeight="1" x14ac:dyDescent="0.3">
      <c r="A9" s="3"/>
      <c r="B9" s="3"/>
      <c r="C9" s="3"/>
      <c r="D9" s="3"/>
      <c r="E9" s="3"/>
      <c r="F9" s="3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"/>
      <c r="V9" s="2"/>
      <c r="W9" s="2"/>
      <c r="X9" s="2"/>
      <c r="Y9" s="2"/>
      <c r="Z9" s="2"/>
    </row>
    <row r="10" spans="1:26" ht="22.5" customHeight="1" x14ac:dyDescent="0.35">
      <c r="A10" s="86" t="s">
        <v>30</v>
      </c>
      <c r="B10" s="87" t="s">
        <v>16</v>
      </c>
      <c r="C10" s="87"/>
      <c r="D10" s="88"/>
      <c r="E10" s="89" t="s">
        <v>14</v>
      </c>
      <c r="F10" s="90"/>
      <c r="G10" s="90"/>
      <c r="H10" s="91"/>
    </row>
    <row r="11" spans="1:26" ht="22.5" customHeight="1" x14ac:dyDescent="0.35">
      <c r="A11" s="86"/>
      <c r="B11" s="25" t="s">
        <v>31</v>
      </c>
      <c r="C11" s="25" t="s">
        <v>32</v>
      </c>
      <c r="D11" s="26" t="s">
        <v>33</v>
      </c>
      <c r="E11" s="27" t="s">
        <v>5</v>
      </c>
      <c r="F11" s="25" t="s">
        <v>3</v>
      </c>
      <c r="G11" s="25" t="s">
        <v>13</v>
      </c>
      <c r="H11" s="28" t="s">
        <v>20</v>
      </c>
    </row>
    <row r="12" spans="1:26" ht="22.5" customHeight="1" x14ac:dyDescent="0.35">
      <c r="A12" s="65" t="s">
        <v>84</v>
      </c>
      <c r="B12" s="29">
        <f>SUM(Comitê!F11:F41)</f>
        <v>2081908.5299999998</v>
      </c>
      <c r="C12" s="30">
        <f>SUM(Comitê!E11:E41)-SUM(Comitê!F11:F41)</f>
        <v>6278535.0700000003</v>
      </c>
      <c r="D12" s="31">
        <v>0</v>
      </c>
      <c r="E12" s="32">
        <f>COUNTIF(Comitê!$I$11:$I$41,Gestão!E11)</f>
        <v>7</v>
      </c>
      <c r="F12" s="33">
        <f>COUNTIF(Comitê!$I$11:$I$41,Gestão!F11)</f>
        <v>19</v>
      </c>
      <c r="G12" s="33">
        <f>COUNTIF(Comitê!$I$11:$I$41,Gestão!G11)</f>
        <v>5</v>
      </c>
      <c r="H12" s="34">
        <f>COUNTIF(Comitê!$I$11:$I$11,Gestão!H11)</f>
        <v>0</v>
      </c>
    </row>
    <row r="13" spans="1:26" x14ac:dyDescent="0.35">
      <c r="B13" s="11"/>
    </row>
  </sheetData>
  <mergeCells count="10">
    <mergeCell ref="A1:H1"/>
    <mergeCell ref="A2:H2"/>
    <mergeCell ref="A3:H3"/>
    <mergeCell ref="A4:H4"/>
    <mergeCell ref="A10:A11"/>
    <mergeCell ref="B10:D10"/>
    <mergeCell ref="E10:H10"/>
    <mergeCell ref="A6:H6"/>
    <mergeCell ref="A8:H8"/>
    <mergeCell ref="A7:H7"/>
  </mergeCells>
  <pageMargins left="0.511811024" right="0.511811024" top="0.78740157499999996" bottom="0.78740157499999996" header="0.31496062000000002" footer="0.31496062000000002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Comitê</vt:lpstr>
      <vt:lpstr>Gestão</vt:lpstr>
      <vt:lpstr>Comitê!Area_de_impressao</vt:lpstr>
      <vt:lpstr>Comitê!Titulos_de_impressao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Oliveira Ferraz Lopes</dc:creator>
  <cp:lastModifiedBy>Cilsjspa Consorcio Ambiental LSJ</cp:lastModifiedBy>
  <cp:lastPrinted>2021-02-09T13:34:24Z</cp:lastPrinted>
  <dcterms:created xsi:type="dcterms:W3CDTF">2019-10-11T13:52:01Z</dcterms:created>
  <dcterms:modified xsi:type="dcterms:W3CDTF">2021-04-07T14:26:42Z</dcterms:modified>
</cp:coreProperties>
</file>